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7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12120" tabRatio="593"/>
  </bookViews>
  <sheets>
    <sheet name="FAL salida fija" sheetId="1" r:id="rId1"/>
    <sheet name="FAL salida variable" sheetId="6" r:id="rId2"/>
    <sheet name="FAL corriente constante" sheetId="8" r:id="rId3"/>
    <sheet name="Tablas de datos LM78xx" sheetId="3" r:id="rId4"/>
    <sheet name="Gráfico V-I semiconductores" sheetId="10" r:id="rId5"/>
    <sheet name="Catálogo trafos CROVISA" sheetId="11" r:id="rId6"/>
    <sheet name="Tablas R, C, D y Zener" sheetId="2" r:id="rId7"/>
  </sheets>
  <definedNames>
    <definedName name="_xlnm._FilterDatabase" localSheetId="5" hidden="1">'Catálogo trafos CROVISA'!$A$32:$D$41</definedName>
    <definedName name="_xlnm._FilterDatabase" localSheetId="2" hidden="1">'FAL corriente constante'!$A$33:$D$44</definedName>
    <definedName name="_xlnm._FilterDatabase" localSheetId="0" hidden="1">'FAL salida fija'!$A$33:$D$43</definedName>
    <definedName name="_xlnm._FilterDatabase" localSheetId="1" hidden="1">'FAL salida variable'!$A$34:$D$44</definedName>
    <definedName name="_xlnm._FilterDatabase" localSheetId="4" hidden="1">'Gráfico V-I semiconductores'!$A$32:$D$42</definedName>
    <definedName name="_xlnm.Criteria" localSheetId="5">'Catálogo trafos CROVISA'!$A$32</definedName>
    <definedName name="_xlnm.Criteria" localSheetId="2">'FAL corriente constante'!$A$33</definedName>
    <definedName name="_xlnm.Criteria" localSheetId="0">'FAL salida fija'!$A$33</definedName>
    <definedName name="_xlnm.Criteria" localSheetId="1">'FAL salida variable'!$A$34</definedName>
    <definedName name="_xlnm.Criteria" localSheetId="4">'Gráfico V-I semiconductores'!$A$32</definedName>
    <definedName name="solver_cvg" localSheetId="5" hidden="1">0.0001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cvg" localSheetId="4" hidden="1">0.0001</definedName>
    <definedName name="solver_drv" localSheetId="5" hidden="1">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drv" localSheetId="4" hidden="1">1</definedName>
    <definedName name="solver_est" localSheetId="5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est" localSheetId="4" hidden="1">1</definedName>
    <definedName name="solver_itr" localSheetId="5" hidden="1">100</definedName>
    <definedName name="solver_itr" localSheetId="2" hidden="1">100</definedName>
    <definedName name="solver_itr" localSheetId="0" hidden="1">100</definedName>
    <definedName name="solver_itr" localSheetId="1" hidden="1">100</definedName>
    <definedName name="solver_itr" localSheetId="4" hidden="1">100</definedName>
    <definedName name="solver_lin" localSheetId="5" hidden="1">2</definedName>
    <definedName name="solver_lin" localSheetId="2" hidden="1">2</definedName>
    <definedName name="solver_lin" localSheetId="0" hidden="1">2</definedName>
    <definedName name="solver_lin" localSheetId="1" hidden="1">2</definedName>
    <definedName name="solver_lin" localSheetId="4" hidden="1">2</definedName>
    <definedName name="solver_neg" localSheetId="5" hidden="1">2</definedName>
    <definedName name="solver_neg" localSheetId="2" hidden="1">2</definedName>
    <definedName name="solver_neg" localSheetId="0" hidden="1">2</definedName>
    <definedName name="solver_neg" localSheetId="1" hidden="1">2</definedName>
    <definedName name="solver_neg" localSheetId="4" hidden="1">2</definedName>
    <definedName name="solver_num" localSheetId="5" hidden="1">0</definedName>
    <definedName name="solver_num" localSheetId="2" hidden="1">0</definedName>
    <definedName name="solver_num" localSheetId="0" hidden="1">0</definedName>
    <definedName name="solver_num" localSheetId="1" hidden="1">0</definedName>
    <definedName name="solver_num" localSheetId="4" hidden="1">0</definedName>
    <definedName name="solver_nwt" localSheetId="5" hidden="1">1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nwt" localSheetId="4" hidden="1">1</definedName>
    <definedName name="solver_opt" localSheetId="5" hidden="1">'Catálogo trafos CROVISA'!#REF!</definedName>
    <definedName name="solver_opt" localSheetId="2" hidden="1">'FAL corriente constante'!#REF!</definedName>
    <definedName name="solver_opt" localSheetId="0" hidden="1">'FAL salida fija'!#REF!</definedName>
    <definedName name="solver_opt" localSheetId="1" hidden="1">'FAL salida variable'!#REF!</definedName>
    <definedName name="solver_opt" localSheetId="4" hidden="1">'Gráfico V-I semiconductores'!#REF!</definedName>
    <definedName name="solver_pre" localSheetId="5" hidden="1">0.000001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pre" localSheetId="4" hidden="1">0.000001</definedName>
    <definedName name="solver_scl" localSheetId="5" hidden="1">2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cl" localSheetId="4" hidden="1">2</definedName>
    <definedName name="solver_sho" localSheetId="5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ho" localSheetId="4" hidden="1">2</definedName>
    <definedName name="solver_tim" localSheetId="5" hidden="1">100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im" localSheetId="4" hidden="1">100</definedName>
    <definedName name="solver_tol" localSheetId="5" hidden="1">0.05</definedName>
    <definedName name="solver_tol" localSheetId="2" hidden="1">0.05</definedName>
    <definedName name="solver_tol" localSheetId="0" hidden="1">0.05</definedName>
    <definedName name="solver_tol" localSheetId="1" hidden="1">0.05</definedName>
    <definedName name="solver_tol" localSheetId="4" hidden="1">0.05</definedName>
    <definedName name="solver_typ" localSheetId="5" hidden="1">1</definedName>
    <definedName name="solver_typ" localSheetId="2" hidden="1">1</definedName>
    <definedName name="solver_typ" localSheetId="0" hidden="1">1</definedName>
    <definedName name="solver_typ" localSheetId="1" hidden="1">1</definedName>
    <definedName name="solver_typ" localSheetId="4" hidden="1">1</definedName>
    <definedName name="solver_val" localSheetId="5" hidden="1">0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al" localSheetId="4" hidden="1">0</definedName>
  </definedNames>
  <calcPr calcId="145621"/>
</workbook>
</file>

<file path=xl/calcChain.xml><?xml version="1.0" encoding="utf-8"?>
<calcChain xmlns="http://schemas.openxmlformats.org/spreadsheetml/2006/main">
  <c r="K39" i="1" l="1"/>
  <c r="B36" i="1"/>
  <c r="E39" i="1"/>
  <c r="G34" i="1"/>
  <c r="B40" i="1"/>
  <c r="B39" i="1"/>
  <c r="B38" i="1"/>
  <c r="B37" i="1"/>
  <c r="B35" i="1"/>
  <c r="B34" i="1"/>
  <c r="B33" i="1"/>
  <c r="B32" i="1"/>
  <c r="B31" i="1"/>
  <c r="K37" i="1"/>
  <c r="K38" i="1" s="1"/>
  <c r="K36" i="1"/>
  <c r="K35" i="1" l="1"/>
  <c r="D27" i="1" l="1"/>
  <c r="E14" i="6"/>
  <c r="B35" i="6"/>
  <c r="G35" i="6"/>
  <c r="B30" i="6"/>
  <c r="B32" i="6"/>
  <c r="B31" i="6"/>
  <c r="B34" i="8"/>
  <c r="G34" i="8"/>
  <c r="O14" i="1"/>
  <c r="N34" i="1"/>
  <c r="B31" i="8"/>
  <c r="F13" i="8"/>
  <c r="F14" i="8"/>
  <c r="B30" i="8"/>
  <c r="B38" i="8"/>
  <c r="A2" i="11"/>
  <c r="D11" i="10"/>
  <c r="D14" i="10"/>
  <c r="H14" i="10"/>
  <c r="H13" i="10"/>
  <c r="H11" i="10"/>
  <c r="H9" i="10"/>
  <c r="H7" i="10"/>
  <c r="H5" i="10"/>
  <c r="H4" i="10"/>
  <c r="H35" i="10"/>
  <c r="H33" i="10"/>
  <c r="H31" i="10"/>
  <c r="H29" i="10"/>
  <c r="H27" i="10"/>
  <c r="H25" i="10"/>
  <c r="H23" i="10"/>
  <c r="H21" i="10"/>
  <c r="H19" i="10"/>
  <c r="H17" i="10"/>
  <c r="H15" i="10"/>
  <c r="D10" i="10"/>
  <c r="A2" i="10"/>
  <c r="B34" i="6"/>
  <c r="H33" i="6"/>
  <c r="C39" i="1"/>
  <c r="C40" i="6"/>
  <c r="B41" i="8"/>
  <c r="B33" i="8"/>
  <c r="H32" i="8"/>
  <c r="C40" i="8"/>
  <c r="B35" i="8"/>
  <c r="D14" i="8"/>
  <c r="E14" i="8"/>
  <c r="B32" i="8"/>
  <c r="A2" i="8"/>
  <c r="D18" i="8"/>
  <c r="D31" i="8"/>
  <c r="B40" i="8"/>
  <c r="B38" i="6"/>
  <c r="B39" i="6"/>
  <c r="D38" i="6"/>
  <c r="B37" i="6"/>
  <c r="B36" i="6"/>
  <c r="D31" i="1"/>
  <c r="D30" i="6"/>
  <c r="D14" i="6"/>
  <c r="D18" i="6"/>
  <c r="D18" i="1"/>
  <c r="A2" i="6"/>
  <c r="B33" i="6"/>
  <c r="B40" i="6"/>
  <c r="B41" i="6"/>
  <c r="E14" i="1"/>
  <c r="D14" i="1"/>
  <c r="A2" i="1"/>
  <c r="B36" i="8"/>
  <c r="B14" i="10"/>
  <c r="H16" i="10"/>
  <c r="H18" i="10"/>
  <c r="H20" i="10"/>
  <c r="H22" i="10"/>
  <c r="H24" i="10"/>
  <c r="H26" i="10"/>
  <c r="H28" i="10"/>
  <c r="H30" i="10"/>
  <c r="H32" i="10"/>
  <c r="H34" i="10"/>
  <c r="H2" i="10"/>
  <c r="H3" i="10"/>
  <c r="H6" i="10"/>
  <c r="H8" i="10"/>
  <c r="H10" i="10"/>
  <c r="H12" i="10"/>
  <c r="B37" i="8"/>
  <c r="B39" i="8"/>
  <c r="D37" i="8"/>
  <c r="N12" i="1"/>
  <c r="N14" i="1"/>
  <c r="N16" i="1"/>
  <c r="N18" i="1"/>
  <c r="N23" i="1"/>
  <c r="N27" i="1"/>
  <c r="O12" i="1"/>
  <c r="O16" i="1"/>
  <c r="O18" i="1"/>
  <c r="O20" i="1"/>
  <c r="O22" i="1"/>
  <c r="O24" i="1"/>
  <c r="O26" i="1"/>
  <c r="O28" i="1"/>
  <c r="O30" i="1"/>
  <c r="O32" i="1"/>
  <c r="O34" i="1"/>
  <c r="H32" i="1" l="1"/>
  <c r="N15" i="1"/>
  <c r="N19" i="1"/>
  <c r="N13" i="1"/>
  <c r="N17" i="1"/>
  <c r="N30" i="1"/>
  <c r="O23" i="1"/>
  <c r="D37" i="1"/>
  <c r="N20" i="1"/>
  <c r="N24" i="1" s="1"/>
  <c r="O15" i="1"/>
  <c r="O31" i="1"/>
  <c r="O19" i="1"/>
  <c r="O27" i="1"/>
  <c r="O13" i="1"/>
  <c r="O17" i="1"/>
  <c r="O21" i="1"/>
  <c r="O25" i="1"/>
  <c r="O29" i="1"/>
  <c r="O33" i="1"/>
  <c r="N22" i="1" l="1"/>
  <c r="N28" i="1"/>
  <c r="N32" i="1"/>
  <c r="N25" i="1"/>
  <c r="N26" i="1"/>
  <c r="N31" i="1"/>
  <c r="N21" i="1"/>
  <c r="N29" i="1"/>
  <c r="N33" i="1"/>
</calcChain>
</file>

<file path=xl/comments1.xml><?xml version="1.0" encoding="utf-8"?>
<comments xmlns="http://schemas.openxmlformats.org/spreadsheetml/2006/main">
  <authors>
    <author>Pedro Diaz</author>
  </authors>
  <commentList>
    <comment ref="A12" authorId="0">
      <text>
        <r>
          <rPr>
            <sz val="8"/>
            <color indexed="81"/>
            <rFont val="Tahoma"/>
            <family val="2"/>
          </rPr>
          <t>Se conocen los valores de algunos componentes y se deben calcular C1, la tensión del secundario del trafo y el disipador de IC1.</t>
        </r>
      </text>
    </comment>
  </commentList>
</comments>
</file>

<file path=xl/comments2.xml><?xml version="1.0" encoding="utf-8"?>
<comments xmlns="http://schemas.openxmlformats.org/spreadsheetml/2006/main">
  <authors>
    <author>Pedro Diaz</author>
  </authors>
  <commentList>
    <comment ref="A12" authorId="0">
      <text>
        <r>
          <rPr>
            <sz val="8"/>
            <color indexed="81"/>
            <rFont val="Tahoma"/>
            <family val="2"/>
          </rPr>
          <t>Se conocen los valores de algunos componentes y se deben calcular R1, R2, C1, la tensión del secundario del trafo y el disipador de IC1.</t>
        </r>
      </text>
    </comment>
  </commentList>
</comments>
</file>

<file path=xl/comments3.xml><?xml version="1.0" encoding="utf-8"?>
<comments xmlns="http://schemas.openxmlformats.org/spreadsheetml/2006/main">
  <authors>
    <author>Pedro Diaz</author>
  </authors>
  <commentList>
    <comment ref="A12" authorId="0">
      <text>
        <r>
          <rPr>
            <sz val="8"/>
            <color indexed="81"/>
            <rFont val="Tahoma"/>
            <family val="2"/>
          </rPr>
          <t>Se conocen los valores de algunos componentes y se deben calcular R1, C1, la tensión del secundario del trafo y el disipador de IC1.</t>
        </r>
      </text>
    </comment>
  </commentList>
</comments>
</file>

<file path=xl/comments4.xml><?xml version="1.0" encoding="utf-8"?>
<comments xmlns="http://schemas.openxmlformats.org/spreadsheetml/2006/main">
  <authors>
    <author>Pedro Díaz Hernández</author>
  </authors>
  <commentList>
    <comment ref="C9" authorId="0">
      <text>
        <r>
          <rPr>
            <sz val="8"/>
            <color indexed="81"/>
            <rFont val="Tahoma"/>
            <family val="2"/>
          </rPr>
          <t>1 para el Germanio, 1.3 --&gt; 2 para el Silicio.</t>
        </r>
      </text>
    </comment>
  </commentList>
</comments>
</file>

<file path=xl/sharedStrings.xml><?xml version="1.0" encoding="utf-8"?>
<sst xmlns="http://schemas.openxmlformats.org/spreadsheetml/2006/main" count="503" uniqueCount="317">
  <si>
    <t>Autor: Pedro Díaz Hernández</t>
  </si>
  <si>
    <t>V</t>
  </si>
  <si>
    <t>Ω</t>
  </si>
  <si>
    <t>mA</t>
  </si>
  <si>
    <t>R E S U L T A D O S</t>
  </si>
  <si>
    <t>R E S I S T E N C I A S</t>
  </si>
  <si>
    <t>Datos Zener de 0.5W</t>
  </si>
  <si>
    <t>Datos Zener de 1W</t>
  </si>
  <si>
    <t>Serie E12</t>
  </si>
  <si>
    <t>Serie E24</t>
  </si>
  <si>
    <t>Tensión Zener (V)</t>
  </si>
  <si>
    <t>Z zener (Ω)</t>
  </si>
  <si>
    <t>Izmax. (mA)</t>
  </si>
  <si>
    <t>Tolerancia ±10%</t>
  </si>
  <si>
    <t>Tolerancia ±5%</t>
  </si>
  <si>
    <t>BZX55C 3V3</t>
  </si>
  <si>
    <t>1N4728 (3,3V)</t>
  </si>
  <si>
    <t>BZX55C 3V6</t>
  </si>
  <si>
    <t>1N4729 (3,6V)</t>
  </si>
  <si>
    <t>BZX55C 3V9</t>
  </si>
  <si>
    <t>1N4730 (3,9V)</t>
  </si>
  <si>
    <t>BZX55C 4V3</t>
  </si>
  <si>
    <t>1N4731 (4,3V)</t>
  </si>
  <si>
    <t>BZX55C 4V7</t>
  </si>
  <si>
    <t>1N4732 (4,7V)</t>
  </si>
  <si>
    <t>BZX55C 5V1</t>
  </si>
  <si>
    <t>1N4733 (5,1V)</t>
  </si>
  <si>
    <t>BZX55C 5V6</t>
  </si>
  <si>
    <t>1N4734 (5,6V)</t>
  </si>
  <si>
    <t>BZX55C 6V2</t>
  </si>
  <si>
    <t>1N4735 (6,2V)</t>
  </si>
  <si>
    <t>BZX55C 6V8</t>
  </si>
  <si>
    <t>1N4736 (6,8V)</t>
  </si>
  <si>
    <t>BZX55C 7V5</t>
  </si>
  <si>
    <t>1N4737 (7,5V)</t>
  </si>
  <si>
    <t>BZX55C 8V2</t>
  </si>
  <si>
    <t>1N4738 (8,2V)</t>
  </si>
  <si>
    <t>BZX55C 9V1</t>
  </si>
  <si>
    <t>1N4739 (9,1V)</t>
  </si>
  <si>
    <t>BZX55C 10</t>
  </si>
  <si>
    <t>1N4740 (10V)</t>
  </si>
  <si>
    <t>BZX55C 11</t>
  </si>
  <si>
    <t>1N4741 (11V)</t>
  </si>
  <si>
    <t>BZX55C 12</t>
  </si>
  <si>
    <t>1N4742 (12V)</t>
  </si>
  <si>
    <t>BZX55C 13</t>
  </si>
  <si>
    <t>1N4743 (13V)</t>
  </si>
  <si>
    <t>BZX55C 15</t>
  </si>
  <si>
    <t>1N4744 (15V)</t>
  </si>
  <si>
    <t>BZX55C 16</t>
  </si>
  <si>
    <t>1N4745 (16V)</t>
  </si>
  <si>
    <t>BZX55C 18</t>
  </si>
  <si>
    <t>1N4746 (18V)</t>
  </si>
  <si>
    <t>BZX55C 20</t>
  </si>
  <si>
    <t>1N4747 (20V)</t>
  </si>
  <si>
    <t>BZX55C 22</t>
  </si>
  <si>
    <t>1N4748 (22V)</t>
  </si>
  <si>
    <t>BZX55C 24</t>
  </si>
  <si>
    <t>1N4749 (24V)</t>
  </si>
  <si>
    <t>BZX55C 27</t>
  </si>
  <si>
    <t>1N4750 (27V)</t>
  </si>
  <si>
    <t>BZX55C 30</t>
  </si>
  <si>
    <t>1N4751 (30V)</t>
  </si>
  <si>
    <t>BZX55C 33</t>
  </si>
  <si>
    <t>1N4752 (33V)</t>
  </si>
  <si>
    <t>C O N D E N S A D O R E S</t>
  </si>
  <si>
    <t>D I O D O S     (Típicos)</t>
  </si>
  <si>
    <t>Cerámicos &amp; Film Plástico</t>
  </si>
  <si>
    <t>Código de colores (1B 2B 3B 4B + Tol.)</t>
  </si>
  <si>
    <t>1N914/4148</t>
  </si>
  <si>
    <t>1N4001</t>
  </si>
  <si>
    <t>1N4007</t>
  </si>
  <si>
    <t>BY255</t>
  </si>
  <si>
    <t>Código de tolerancias</t>
  </si>
  <si>
    <t>1B     2B      4B</t>
  </si>
  <si>
    <t xml:space="preserve">   3B          Tol.</t>
  </si>
  <si>
    <t>DO-35</t>
  </si>
  <si>
    <t>C</t>
  </si>
  <si>
    <t>±0,25pF</t>
  </si>
  <si>
    <t>Plata</t>
  </si>
  <si>
    <t>0,01      ±10%</t>
  </si>
  <si>
    <t>IF(av) = 300mA</t>
  </si>
  <si>
    <t>IF(av) = 1A</t>
  </si>
  <si>
    <t>IF(av) = 3A</t>
  </si>
  <si>
    <t>D</t>
  </si>
  <si>
    <t>±0,5pF</t>
  </si>
  <si>
    <t>Oro</t>
  </si>
  <si>
    <t>0,1        ±5%</t>
  </si>
  <si>
    <t>Ifsm = 1A</t>
  </si>
  <si>
    <t>Ifsm = 30A</t>
  </si>
  <si>
    <t>Ifsm = 100A</t>
  </si>
  <si>
    <t>F</t>
  </si>
  <si>
    <t>±1%</t>
  </si>
  <si>
    <t>Negro</t>
  </si>
  <si>
    <t>0       0       0</t>
  </si>
  <si>
    <t>1         --%</t>
  </si>
  <si>
    <t>Vfm = 1V @ 100mA</t>
  </si>
  <si>
    <t>Vfm = 1,1V @ 1A</t>
  </si>
  <si>
    <t>Vfm = 1,1V @ 3A</t>
  </si>
  <si>
    <t>G</t>
  </si>
  <si>
    <t>±2%</t>
  </si>
  <si>
    <t>Marrón</t>
  </si>
  <si>
    <t>1       1       1</t>
  </si>
  <si>
    <t>10         1%</t>
  </si>
  <si>
    <t>Pd = 0.5W</t>
  </si>
  <si>
    <t>Pd = 2.5W</t>
  </si>
  <si>
    <t>J</t>
  </si>
  <si>
    <t>±5%</t>
  </si>
  <si>
    <t>Rojo</t>
  </si>
  <si>
    <t>2       2       2</t>
  </si>
  <si>
    <t>100         2%</t>
  </si>
  <si>
    <t>Vrrm = 75V</t>
  </si>
  <si>
    <t>Vrrm = 50V</t>
  </si>
  <si>
    <t>Vrrm = 1000V</t>
  </si>
  <si>
    <t>Vrrm = 1300V</t>
  </si>
  <si>
    <t>K</t>
  </si>
  <si>
    <t>±10%</t>
  </si>
  <si>
    <t>Naranja</t>
  </si>
  <si>
    <t>3       3       3</t>
  </si>
  <si>
    <t xml:space="preserve">   1K         --%</t>
  </si>
  <si>
    <t>Irm = 25nA @ 25ºC</t>
  </si>
  <si>
    <t>Irm = 5µA @ 25ºC</t>
  </si>
  <si>
    <t>Irm = 20µA @ 25ºC</t>
  </si>
  <si>
    <t>Y</t>
  </si>
  <si>
    <t>±15%</t>
  </si>
  <si>
    <t>Amarillo</t>
  </si>
  <si>
    <t>4       4       4</t>
  </si>
  <si>
    <t>10K         --%</t>
  </si>
  <si>
    <t>C = 4pF @ 1MHz</t>
  </si>
  <si>
    <t>C = 15pF @ 1MHz</t>
  </si>
  <si>
    <t>C = 50pF @ 1MHz</t>
  </si>
  <si>
    <t>M</t>
  </si>
  <si>
    <t>±20%</t>
  </si>
  <si>
    <t>Verde</t>
  </si>
  <si>
    <t>5       5       5</t>
  </si>
  <si>
    <t>100K      0,5%</t>
  </si>
  <si>
    <t>Q</t>
  </si>
  <si>
    <t>-10% +30%</t>
  </si>
  <si>
    <t>Azul</t>
  </si>
  <si>
    <t>6       6       6</t>
  </si>
  <si>
    <t xml:space="preserve">  1M    0,25%</t>
  </si>
  <si>
    <t>T</t>
  </si>
  <si>
    <t>-10% +50%</t>
  </si>
  <si>
    <t>Violeta</t>
  </si>
  <si>
    <t>7       7       7</t>
  </si>
  <si>
    <t xml:space="preserve">  10M      0,1%</t>
  </si>
  <si>
    <t>U</t>
  </si>
  <si>
    <t>-10% +75%</t>
  </si>
  <si>
    <t>Gris</t>
  </si>
  <si>
    <t>8       8       8</t>
  </si>
  <si>
    <t>S</t>
  </si>
  <si>
    <t>-20% +50%</t>
  </si>
  <si>
    <t>Blanco</t>
  </si>
  <si>
    <t>9       9       9</t>
  </si>
  <si>
    <t>Z</t>
  </si>
  <si>
    <t>-20% +80%</t>
  </si>
  <si>
    <t>D I O D O S     (Fast y Schottky)</t>
  </si>
  <si>
    <t>1N5626</t>
  </si>
  <si>
    <t>Ifsm = 125A</t>
  </si>
  <si>
    <t>Vfm = 1V @ 3A</t>
  </si>
  <si>
    <t>C = 40pF @ 1MHz</t>
  </si>
  <si>
    <t>Vrrm = 600V</t>
  </si>
  <si>
    <t>(Fast) G-3</t>
  </si>
  <si>
    <t>1N5406</t>
  </si>
  <si>
    <t>DO-201A</t>
  </si>
  <si>
    <t>Ifsm = 200A</t>
  </si>
  <si>
    <t>Vfm = 1,2V @ 3A</t>
  </si>
  <si>
    <t>C = 30pF @ 1MHz</t>
  </si>
  <si>
    <t>Pd = 6W</t>
  </si>
  <si>
    <t>Pd = 6.5W</t>
  </si>
  <si>
    <t>MR824</t>
  </si>
  <si>
    <t>(Fast) DO-201A</t>
  </si>
  <si>
    <t>IF(av) = 5A</t>
  </si>
  <si>
    <t>Ifsm = 300A</t>
  </si>
  <si>
    <t>Vrrm = 400V</t>
  </si>
  <si>
    <t>Irm = 25µA @ 25ºC</t>
  </si>
  <si>
    <t>Vfm = 1,1V @ 5A</t>
  </si>
  <si>
    <t>SB540</t>
  </si>
  <si>
    <t>Ifsm = 150A</t>
  </si>
  <si>
    <t>Vrrm = 40V</t>
  </si>
  <si>
    <t>Pd = 5W</t>
  </si>
  <si>
    <t>Vfm = 0,55V @ 5A</t>
  </si>
  <si>
    <t>(Schottky) DO-201A</t>
  </si>
  <si>
    <t>C = 500pF @ 1MHz</t>
  </si>
  <si>
    <t>Irm = 500µA @ 25ºC</t>
  </si>
  <si>
    <t>Datos iniciales</t>
  </si>
  <si>
    <t>Tensión de salida (Vout) =</t>
  </si>
  <si>
    <t>Resistencia de carga (RLoad) =</t>
  </si>
  <si>
    <t>Quiescent Current (Iq) =</t>
  </si>
  <si>
    <t>Ripple Rejection (RR) =</t>
  </si>
  <si>
    <t>dB</t>
  </si>
  <si>
    <r>
      <t>Tensión de rizado a la salida (</t>
    </r>
    <r>
      <rPr>
        <sz val="8"/>
        <rFont val="Symbol"/>
        <family val="1"/>
        <charset val="2"/>
      </rPr>
      <t>D</t>
    </r>
    <r>
      <rPr>
        <sz val="8"/>
        <rFont val="Tahoma"/>
        <family val="2"/>
      </rPr>
      <t>Vpp) =</t>
    </r>
  </si>
  <si>
    <t>Resistencia Junction-Case (RθJC) =</t>
  </si>
  <si>
    <t>ºC/W</t>
  </si>
  <si>
    <t>ºC</t>
  </si>
  <si>
    <r>
      <t>Tensión de rizado en C1 (</t>
    </r>
    <r>
      <rPr>
        <sz val="8"/>
        <rFont val="Arial"/>
      </rPr>
      <t>Δ</t>
    </r>
    <r>
      <rPr>
        <sz val="8"/>
        <rFont val="Tahoma"/>
        <family val="2"/>
      </rPr>
      <t>VC1) =</t>
    </r>
  </si>
  <si>
    <t>Vpp</t>
  </si>
  <si>
    <t>mVpp</t>
  </si>
  <si>
    <t>Estimado =</t>
  </si>
  <si>
    <t>Frecuencia de la red de alimentación =</t>
  </si>
  <si>
    <t>Hz</t>
  </si>
  <si>
    <t>Capacidad de C1 =</t>
  </si>
  <si>
    <r>
      <t>V</t>
    </r>
    <r>
      <rPr>
        <sz val="8"/>
        <rFont val="Times New Roman"/>
        <family val="1"/>
      </rPr>
      <t>γ</t>
    </r>
    <r>
      <rPr>
        <sz val="8"/>
        <rFont val="Tahoma"/>
        <family val="2"/>
      </rPr>
      <t xml:space="preserve"> en cada diodo de PD1 =</t>
    </r>
  </si>
  <si>
    <t>Tensión eficaz del secundario del trafo =</t>
  </si>
  <si>
    <t>Vef</t>
  </si>
  <si>
    <t>Tolerancia de la señal de red =</t>
  </si>
  <si>
    <t>%</t>
  </si>
  <si>
    <t>W</t>
  </si>
  <si>
    <t>Temperatura unión semiconductora (Tj) =</t>
  </si>
  <si>
    <t>Tensión máxima de entrada del C.I. =</t>
  </si>
  <si>
    <t>Dropout Voltage (Vdrop) =</t>
  </si>
  <si>
    <t>Resistencia térmica sin disipador (RθCA) =</t>
  </si>
  <si>
    <t>Resistencia térmica del disipador (RθSA) =</t>
  </si>
  <si>
    <t>Potencia disipada en IC1 =</t>
  </si>
  <si>
    <t>Descripción</t>
  </si>
  <si>
    <t>Valor</t>
  </si>
  <si>
    <t>Reguladores de tensión serie LM78XX</t>
  </si>
  <si>
    <t>Tensión máxima de entrada</t>
  </si>
  <si>
    <t>35V</t>
  </si>
  <si>
    <t>150ºC</t>
  </si>
  <si>
    <t>Regulación de línea</t>
  </si>
  <si>
    <t>3-150mV</t>
  </si>
  <si>
    <t>Regulación de carga</t>
  </si>
  <si>
    <t>10-150mV</t>
  </si>
  <si>
    <t>Quiescent current</t>
  </si>
  <si>
    <t>8-8.5mA</t>
  </si>
  <si>
    <t>Ripple Rejection</t>
  </si>
  <si>
    <t>55-80dB</t>
  </si>
  <si>
    <t>Dropout voltage</t>
  </si>
  <si>
    <t>2V</t>
  </si>
  <si>
    <t>Temperatura de la unión semiconductora</t>
  </si>
  <si>
    <t>Impedancia de salida</t>
  </si>
  <si>
    <t>8-19mΩ</t>
  </si>
  <si>
    <t>Encapsulado TO-3</t>
  </si>
  <si>
    <t>4ºC/W</t>
  </si>
  <si>
    <t>35ºC/W</t>
  </si>
  <si>
    <t>RθJunction-Case</t>
  </si>
  <si>
    <t>RθCase-Ambient</t>
  </si>
  <si>
    <t>50ºC/W</t>
  </si>
  <si>
    <t>Encapsulado TO-220</t>
  </si>
  <si>
    <t>Encapsulado</t>
  </si>
  <si>
    <t>Metal-Metal</t>
  </si>
  <si>
    <t>Metal-Metal con silicona</t>
  </si>
  <si>
    <t>Arandela de mica y Silicona</t>
  </si>
  <si>
    <t>TO-3</t>
  </si>
  <si>
    <t>0.52ºC/W</t>
  </si>
  <si>
    <t>0.14ºC/W</t>
  </si>
  <si>
    <t>0.36ºC/W</t>
  </si>
  <si>
    <t>TO-220</t>
  </si>
  <si>
    <t>1.1ºC/W</t>
  </si>
  <si>
    <t>1ºC/W</t>
  </si>
  <si>
    <t>1.7ºC/W</t>
  </si>
  <si>
    <t>Resistencia térmica Case-heat Sink (RθCS)</t>
  </si>
  <si>
    <t>(5, 9, 12, 15, 18 y 24V)</t>
  </si>
  <si>
    <t>Temperatura Ambiente/Trabajo (Ta) =</t>
  </si>
  <si>
    <t>Rendimiento del transformador =</t>
  </si>
  <si>
    <t>Rendimiento de la FAL ≈</t>
  </si>
  <si>
    <t>Rendimiento del C.I. ≈</t>
  </si>
  <si>
    <t>Tensión de rizado en la carga (ΔVpp) =</t>
  </si>
  <si>
    <t>Resistencia Case-heat Sink (RθCS) =</t>
  </si>
  <si>
    <t>A</t>
  </si>
  <si>
    <t>µF</t>
  </si>
  <si>
    <t>Fuente lineal ajustable   LM78XX</t>
  </si>
  <si>
    <t>IC1 = LM78</t>
  </si>
  <si>
    <t>Corriente total consumida (Itotal) =</t>
  </si>
  <si>
    <t>R2 =</t>
  </si>
  <si>
    <t>Fuente de corriente constante    LM78XX</t>
  </si>
  <si>
    <t>Corriente en la carga (ILoad) =</t>
  </si>
  <si>
    <t>Resistencia para generar ILoad (R1) =</t>
  </si>
  <si>
    <t>Resistencia de carga (Rload) =</t>
  </si>
  <si>
    <t>Potencia disipada en R1 =</t>
  </si>
  <si>
    <t>Tensión de entrada para IC1 =</t>
  </si>
  <si>
    <t>Iripple (C1) ≤</t>
  </si>
  <si>
    <t>Coeficiente del material (η) =</t>
  </si>
  <si>
    <t>Temperatura de trabajo (Kelvin) =</t>
  </si>
  <si>
    <t>Tensión térmica (Vt) =</t>
  </si>
  <si>
    <t>Corriente de saturación inversa (Is) =</t>
  </si>
  <si>
    <t>k = Boltzman</t>
  </si>
  <si>
    <t>q = Electrón</t>
  </si>
  <si>
    <t>nA</t>
  </si>
  <si>
    <t>mV</t>
  </si>
  <si>
    <t>V forward</t>
  </si>
  <si>
    <t>I forward</t>
  </si>
  <si>
    <t>Gráfico V/I del 1N4007</t>
  </si>
  <si>
    <t>Modelo exponencial del diodo</t>
  </si>
  <si>
    <t>Catálogo de transformadores CROVISA</t>
  </si>
  <si>
    <t>T r a n s f o r m a d o r e s     c o n v e n c i o n a l e s</t>
  </si>
  <si>
    <t>T r a n s f o r m a d o r e s     e n c a p s u l a d o s</t>
  </si>
  <si>
    <t>Reguladores de tensión serie LM338</t>
  </si>
  <si>
    <t>(desde 1,25V a Vin max.)</t>
  </si>
  <si>
    <t>125ºC - 150ºC</t>
  </si>
  <si>
    <t>0.02-0.06%/V</t>
  </si>
  <si>
    <t>40-100µA</t>
  </si>
  <si>
    <t>Corriente máxima de salida</t>
  </si>
  <si>
    <t>1A</t>
  </si>
  <si>
    <t>5A</t>
  </si>
  <si>
    <t>60-75dB</t>
  </si>
  <si>
    <t>3-40V</t>
  </si>
  <si>
    <t>Rango de tensiones de entrada</t>
  </si>
  <si>
    <t>Corriente mínima de salida</t>
  </si>
  <si>
    <t>3.5-10mA</t>
  </si>
  <si>
    <t>0.1-1mΩ</t>
  </si>
  <si>
    <t>R1 =</t>
  </si>
  <si>
    <t>Margen Iq =</t>
  </si>
  <si>
    <t>Rizado real en la carga (ΔVpp) =</t>
  </si>
  <si>
    <t>D A T O S   I N I C I A L E S</t>
  </si>
  <si>
    <t>Tensión de salida fija</t>
  </si>
  <si>
    <t>FUENTE LINEAL  -  LM78XX</t>
  </si>
  <si>
    <t>VRizado en C1 =</t>
  </si>
  <si>
    <t>Vef sec. Trafo =</t>
  </si>
  <si>
    <t>Pot. disipada IC1 =</t>
  </si>
  <si>
    <t>Frecuencia de la señal de red =</t>
  </si>
  <si>
    <t>V red =</t>
  </si>
  <si>
    <t>Re-Ajuste de Transformador</t>
  </si>
  <si>
    <t>V entrada C.I. =</t>
  </si>
  <si>
    <t>Rendimiento FAL =</t>
  </si>
  <si>
    <t>VRizado en la carga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</si>
</sst>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0.000E+00"/>
    <numFmt numFmtId="165" formatCode="0.0000"/>
    <numFmt numFmtId="166" formatCode="0.0"/>
    <numFmt numFmtId="167" formatCode="0.000"/>
    <numFmt numFmtId="168" formatCode="0.00000"/>
    <numFmt numFmtId="169" formatCode="#,##0.000"/>
    <numFmt numFmtId="170" formatCode="#,##0.0"/>
    <numFmt numFmtId="171" formatCode="0.0%"/>
    <numFmt numFmtId="172" formatCode="#,##0.0000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Tahoma"/>
      <family val="2"/>
    </font>
    <font>
      <b/>
      <sz val="8"/>
      <name val="Tahoma"/>
      <family val="2"/>
    </font>
    <font>
      <sz val="8"/>
      <color indexed="81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Arial"/>
    </font>
    <font>
      <sz val="8"/>
      <name val="Symbol"/>
      <family val="1"/>
      <charset val="2"/>
    </font>
    <font>
      <sz val="10"/>
      <name val="Arial"/>
    </font>
    <font>
      <sz val="8"/>
      <name val="Times New Roman"/>
      <family val="1"/>
    </font>
    <font>
      <sz val="8"/>
      <color indexed="22"/>
      <name val="Tahoma"/>
      <family val="2"/>
    </font>
    <font>
      <sz val="8"/>
      <color indexed="1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  <font>
      <sz val="8"/>
      <color rgb="FFFF000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22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/>
    <xf numFmtId="3" fontId="3" fillId="2" borderId="0" xfId="0" applyNumberFormat="1" applyFont="1" applyFill="1"/>
    <xf numFmtId="0" fontId="3" fillId="0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5" borderId="1" xfId="0" applyFont="1" applyFill="1" applyBorder="1"/>
    <xf numFmtId="0" fontId="4" fillId="4" borderId="2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/>
    <xf numFmtId="0" fontId="7" fillId="6" borderId="0" xfId="0" applyFont="1" applyFill="1" applyAlignment="1">
      <alignment horizontal="center" vertical="center"/>
    </xf>
    <xf numFmtId="0" fontId="0" fillId="2" borderId="0" xfId="0" applyFill="1"/>
    <xf numFmtId="0" fontId="3" fillId="4" borderId="3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7" borderId="4" xfId="0" applyFont="1" applyFill="1" applyBorder="1"/>
    <xf numFmtId="0" fontId="3" fillId="8" borderId="4" xfId="0" applyFont="1" applyFill="1" applyBorder="1"/>
    <xf numFmtId="0" fontId="3" fillId="9" borderId="4" xfId="0" applyFont="1" applyFill="1" applyBorder="1"/>
    <xf numFmtId="0" fontId="3" fillId="10" borderId="4" xfId="0" applyFont="1" applyFill="1" applyBorder="1"/>
    <xf numFmtId="0" fontId="3" fillId="11" borderId="4" xfId="0" applyFont="1" applyFill="1" applyBorder="1"/>
    <xf numFmtId="0" fontId="3" fillId="12" borderId="4" xfId="0" applyFont="1" applyFill="1" applyBorder="1"/>
    <xf numFmtId="0" fontId="3" fillId="13" borderId="4" xfId="0" applyFont="1" applyFill="1" applyBorder="1"/>
    <xf numFmtId="0" fontId="3" fillId="14" borderId="4" xfId="0" applyFont="1" applyFill="1" applyBorder="1"/>
    <xf numFmtId="0" fontId="3" fillId="15" borderId="4" xfId="0" applyFont="1" applyFill="1" applyBorder="1"/>
    <xf numFmtId="0" fontId="3" fillId="2" borderId="4" xfId="0" applyFont="1" applyFill="1" applyBorder="1"/>
    <xf numFmtId="0" fontId="3" fillId="4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169" fontId="3" fillId="0" borderId="0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166" fontId="6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/>
    <xf numFmtId="171" fontId="6" fillId="0" borderId="0" xfId="2" applyNumberFormat="1" applyFont="1" applyFill="1" applyBorder="1" applyAlignment="1">
      <alignment horizontal="right"/>
    </xf>
    <xf numFmtId="9" fontId="6" fillId="0" borderId="0" xfId="2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9" fontId="6" fillId="0" borderId="0" xfId="2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0" fontId="8" fillId="0" borderId="0" xfId="0" applyFont="1" applyFill="1" applyBorder="1"/>
    <xf numFmtId="0" fontId="0" fillId="2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" fontId="3" fillId="4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/>
    <xf numFmtId="10" fontId="3" fillId="2" borderId="8" xfId="2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horizontal="center" vertical="center"/>
    </xf>
    <xf numFmtId="171" fontId="3" fillId="0" borderId="0" xfId="2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16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9" fontId="6" fillId="6" borderId="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0" fontId="3" fillId="0" borderId="0" xfId="2" applyNumberFormat="1" applyFont="1" applyFill="1" applyBorder="1" applyAlignment="1">
      <alignment horizontal="right"/>
    </xf>
    <xf numFmtId="166" fontId="3" fillId="2" borderId="0" xfId="0" applyNumberFormat="1" applyFont="1" applyFill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170" fontId="3" fillId="2" borderId="0" xfId="0" applyNumberFormat="1" applyFont="1" applyFill="1" applyAlignment="1">
      <alignment horizontal="right" vertical="center"/>
    </xf>
    <xf numFmtId="170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2" fontId="3" fillId="2" borderId="8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3" fillId="2" borderId="0" xfId="0" applyFont="1" applyFill="1" applyBorder="1" applyAlignment="1"/>
    <xf numFmtId="0" fontId="6" fillId="0" borderId="0" xfId="0" applyFont="1" applyFill="1" applyBorder="1" applyAlignment="1"/>
    <xf numFmtId="10" fontId="3" fillId="0" borderId="0" xfId="2" applyNumberFormat="1" applyFont="1"/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1" fillId="0" borderId="0" xfId="0" applyFont="1" applyFill="1" applyBorder="1"/>
    <xf numFmtId="1" fontId="3" fillId="0" borderId="0" xfId="0" applyNumberFormat="1" applyFont="1" applyFill="1" applyBorder="1"/>
    <xf numFmtId="0" fontId="3" fillId="4" borderId="10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10" fontId="3" fillId="2" borderId="0" xfId="2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 vertical="center"/>
    </xf>
    <xf numFmtId="170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7" fontId="3" fillId="3" borderId="0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right" vertical="center"/>
    </xf>
    <xf numFmtId="169" fontId="3" fillId="2" borderId="11" xfId="0" applyNumberFormat="1" applyFont="1" applyFill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169" fontId="3" fillId="2" borderId="10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0" fontId="3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10" fontId="3" fillId="0" borderId="0" xfId="2" applyNumberFormat="1" applyFont="1" applyFill="1"/>
    <xf numFmtId="0" fontId="3" fillId="3" borderId="0" xfId="0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0" fontId="3" fillId="0" borderId="0" xfId="2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9" fontId="3" fillId="0" borderId="0" xfId="2" applyFont="1" applyFill="1" applyBorder="1" applyAlignment="1">
      <alignment vertical="center"/>
    </xf>
    <xf numFmtId="167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171" fontId="3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70" fontId="3" fillId="2" borderId="0" xfId="0" applyNumberFormat="1" applyFont="1" applyFill="1" applyBorder="1"/>
    <xf numFmtId="0" fontId="0" fillId="0" borderId="0" xfId="0" applyFill="1" applyAlignment="1">
      <alignment vertical="center"/>
    </xf>
    <xf numFmtId="4" fontId="3" fillId="4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 horizontal="center" vertical="center"/>
    </xf>
    <xf numFmtId="11" fontId="12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2" fontId="3" fillId="3" borderId="4" xfId="0" applyNumberFormat="1" applyFont="1" applyFill="1" applyBorder="1" applyAlignment="1">
      <alignment horizontal="right" vertical="center"/>
    </xf>
    <xf numFmtId="168" fontId="4" fillId="3" borderId="1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right" vertical="center"/>
    </xf>
    <xf numFmtId="167" fontId="3" fillId="4" borderId="15" xfId="0" applyNumberFormat="1" applyFont="1" applyFill="1" applyBorder="1" applyAlignment="1">
      <alignment horizontal="right" vertical="center"/>
    </xf>
    <xf numFmtId="167" fontId="3" fillId="4" borderId="16" xfId="0" applyNumberFormat="1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Fill="1"/>
    <xf numFmtId="4" fontId="3" fillId="0" borderId="0" xfId="0" applyNumberFormat="1" applyFont="1" applyFill="1"/>
    <xf numFmtId="22" fontId="3" fillId="0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9" fontId="6" fillId="0" borderId="0" xfId="2" applyNumberFormat="1" applyFont="1" applyFill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70" fontId="3" fillId="2" borderId="0" xfId="0" applyNumberFormat="1" applyFont="1" applyFill="1" applyBorder="1" applyAlignment="1">
      <alignment vertical="center"/>
    </xf>
    <xf numFmtId="4" fontId="3" fillId="4" borderId="0" xfId="0" applyNumberFormat="1" applyFont="1" applyFill="1" applyBorder="1" applyAlignment="1">
      <alignment horizontal="left" vertical="center"/>
    </xf>
    <xf numFmtId="4" fontId="3" fillId="2" borderId="10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71" fontId="3" fillId="2" borderId="8" xfId="2" applyNumberFormat="1" applyFont="1" applyFill="1" applyBorder="1" applyAlignment="1">
      <alignment vertical="center"/>
    </xf>
    <xf numFmtId="171" fontId="3" fillId="2" borderId="0" xfId="2" applyNumberFormat="1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7" borderId="0" xfId="0" applyFont="1" applyFill="1" applyBorder="1" applyAlignment="1">
      <alignment horizontal="right" vertical="center"/>
    </xf>
    <xf numFmtId="0" fontId="3" fillId="18" borderId="0" xfId="0" applyFont="1" applyFill="1" applyBorder="1" applyAlignment="1">
      <alignment horizontal="right" vertical="center"/>
    </xf>
    <xf numFmtId="0" fontId="3" fillId="18" borderId="0" xfId="0" applyFont="1" applyFill="1" applyBorder="1" applyAlignment="1">
      <alignment vertical="center"/>
    </xf>
    <xf numFmtId="4" fontId="3" fillId="20" borderId="0" xfId="0" applyNumberFormat="1" applyFont="1" applyFill="1" applyBorder="1" applyAlignment="1">
      <alignment vertical="center"/>
    </xf>
    <xf numFmtId="169" fontId="3" fillId="20" borderId="0" xfId="0" applyNumberFormat="1" applyFont="1" applyFill="1" applyBorder="1" applyAlignment="1">
      <alignment vertical="center"/>
    </xf>
    <xf numFmtId="2" fontId="3" fillId="2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6" fontId="3" fillId="20" borderId="0" xfId="0" applyNumberFormat="1" applyFont="1" applyFill="1" applyAlignment="1">
      <alignment vertical="center"/>
    </xf>
    <xf numFmtId="0" fontId="3" fillId="16" borderId="0" xfId="0" applyFont="1" applyFill="1" applyBorder="1" applyAlignment="1">
      <alignment horizontal="right" vertical="center"/>
    </xf>
    <xf numFmtId="0" fontId="3" fillId="16" borderId="0" xfId="0" applyFont="1" applyFill="1" applyAlignment="1">
      <alignment vertical="center"/>
    </xf>
    <xf numFmtId="0" fontId="3" fillId="16" borderId="0" xfId="0" applyFont="1" applyFill="1" applyAlignment="1">
      <alignment horizontal="right" vertical="center"/>
    </xf>
    <xf numFmtId="0" fontId="3" fillId="16" borderId="10" xfId="0" applyFont="1" applyFill="1" applyBorder="1" applyAlignment="1">
      <alignment horizontal="right" vertical="center"/>
    </xf>
    <xf numFmtId="0" fontId="3" fillId="16" borderId="10" xfId="0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 horizontal="left" vertical="center"/>
    </xf>
    <xf numFmtId="167" fontId="3" fillId="16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right" vertical="center"/>
    </xf>
    <xf numFmtId="0" fontId="3" fillId="16" borderId="26" xfId="0" applyFont="1" applyFill="1" applyBorder="1" applyAlignment="1">
      <alignment horizontal="right" vertical="center"/>
    </xf>
    <xf numFmtId="1" fontId="3" fillId="2" borderId="26" xfId="0" applyNumberFormat="1" applyFont="1" applyFill="1" applyBorder="1" applyAlignment="1">
      <alignment horizontal="right" vertical="center"/>
    </xf>
    <xf numFmtId="0" fontId="3" fillId="16" borderId="26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0" fillId="20" borderId="0" xfId="0" applyFill="1" applyAlignment="1">
      <alignment vertical="center"/>
    </xf>
    <xf numFmtId="0" fontId="3" fillId="20" borderId="0" xfId="0" applyFont="1" applyFill="1" applyBorder="1" applyAlignment="1">
      <alignment horizontal="right" vertical="center"/>
    </xf>
    <xf numFmtId="3" fontId="3" fillId="20" borderId="0" xfId="0" applyNumberFormat="1" applyFont="1" applyFill="1" applyBorder="1" applyAlignment="1">
      <alignment vertical="center"/>
    </xf>
    <xf numFmtId="171" fontId="3" fillId="20" borderId="0" xfId="2" applyNumberFormat="1" applyFont="1" applyFill="1" applyBorder="1" applyAlignment="1">
      <alignment horizontal="right" vertical="center"/>
    </xf>
    <xf numFmtId="2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71" fontId="3" fillId="20" borderId="0" xfId="0" applyNumberFormat="1" applyFont="1" applyFill="1" applyBorder="1" applyAlignment="1">
      <alignment horizontal="right" vertical="center"/>
    </xf>
    <xf numFmtId="0" fontId="10" fillId="20" borderId="0" xfId="0" applyFont="1" applyFill="1" applyBorder="1" applyAlignment="1">
      <alignment vertical="center"/>
    </xf>
    <xf numFmtId="170" fontId="3" fillId="20" borderId="0" xfId="0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horizontal="right" vertical="center"/>
    </xf>
    <xf numFmtId="0" fontId="3" fillId="16" borderId="27" xfId="0" applyFont="1" applyFill="1" applyBorder="1" applyAlignment="1">
      <alignment horizontal="right" vertical="center"/>
    </xf>
    <xf numFmtId="167" fontId="3" fillId="16" borderId="27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166" fontId="3" fillId="16" borderId="0" xfId="0" applyNumberFormat="1" applyFont="1" applyFill="1" applyBorder="1" applyAlignment="1">
      <alignment horizontal="right" vertical="center"/>
    </xf>
    <xf numFmtId="2" fontId="3" fillId="16" borderId="0" xfId="0" applyNumberFormat="1" applyFont="1" applyFill="1" applyBorder="1" applyAlignment="1">
      <alignment horizontal="right" vertical="center"/>
    </xf>
    <xf numFmtId="169" fontId="14" fillId="20" borderId="0" xfId="0" applyNumberFormat="1" applyFont="1" applyFill="1" applyBorder="1" applyAlignment="1">
      <alignment horizontal="right" vertical="center"/>
    </xf>
    <xf numFmtId="0" fontId="14" fillId="20" borderId="0" xfId="0" applyFont="1" applyFill="1" applyBorder="1" applyAlignment="1">
      <alignment horizontal="right" vertical="center"/>
    </xf>
    <xf numFmtId="0" fontId="16" fillId="0" borderId="0" xfId="0" applyFont="1"/>
    <xf numFmtId="167" fontId="14" fillId="20" borderId="0" xfId="0" applyNumberFormat="1" applyFont="1" applyFill="1" applyBorder="1" applyAlignment="1">
      <alignment horizontal="right" vertical="center"/>
    </xf>
    <xf numFmtId="0" fontId="16" fillId="20" borderId="0" xfId="0" applyFont="1" applyFill="1" applyAlignment="1">
      <alignment horizontal="right" vertical="center"/>
    </xf>
    <xf numFmtId="0" fontId="16" fillId="0" borderId="0" xfId="0" applyFont="1" applyFill="1"/>
    <xf numFmtId="172" fontId="14" fillId="20" borderId="0" xfId="2" applyNumberFormat="1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15" fillId="19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/>
    <xf numFmtId="0" fontId="0" fillId="0" borderId="10" xfId="0" applyBorder="1" applyAlignment="1"/>
    <xf numFmtId="0" fontId="4" fillId="4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/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4" fontId="4" fillId="4" borderId="3" xfId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 vertical="center"/>
    </xf>
    <xf numFmtId="167" fontId="3" fillId="0" borderId="2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18" borderId="0" xfId="0" applyFont="1" applyFill="1"/>
    <xf numFmtId="0" fontId="3" fillId="18" borderId="0" xfId="0" applyFont="1" applyFill="1" applyAlignment="1">
      <alignment horizontal="right"/>
    </xf>
    <xf numFmtId="4" fontId="3" fillId="20" borderId="0" xfId="0" applyNumberFormat="1" applyFont="1" applyFill="1"/>
    <xf numFmtId="2" fontId="17" fillId="20" borderId="0" xfId="0" applyNumberFormat="1" applyFont="1" applyFill="1" applyBorder="1" applyAlignment="1">
      <alignment horizontal="right" vertical="center"/>
    </xf>
    <xf numFmtId="0" fontId="3" fillId="20" borderId="0" xfId="0" applyFont="1" applyFill="1" applyAlignment="1">
      <alignment horizontal="center" vertical="center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 horizontal="center" vertical="center"/>
    </xf>
    <xf numFmtId="0" fontId="3" fillId="1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171" fontId="3" fillId="18" borderId="0" xfId="2" applyNumberFormat="1" applyFont="1" applyFill="1" applyBorder="1" applyAlignment="1">
      <alignment horizontal="right" vertical="center"/>
    </xf>
    <xf numFmtId="9" fontId="3" fillId="20" borderId="0" xfId="2" applyFont="1" applyFill="1" applyBorder="1" applyAlignment="1">
      <alignment vertical="center"/>
    </xf>
    <xf numFmtId="171" fontId="3" fillId="20" borderId="0" xfId="2" applyNumberFormat="1" applyFont="1" applyFill="1" applyBorder="1" applyAlignment="1">
      <alignment vertical="center"/>
    </xf>
    <xf numFmtId="10" fontId="3" fillId="20" borderId="0" xfId="2" applyNumberFormat="1" applyFont="1" applyFill="1" applyBorder="1" applyAlignment="1">
      <alignment horizontal="right" vertical="center"/>
    </xf>
    <xf numFmtId="166" fontId="6" fillId="20" borderId="0" xfId="0" applyNumberFormat="1" applyFont="1" applyFill="1" applyBorder="1" applyAlignment="1">
      <alignment horizontal="right"/>
    </xf>
    <xf numFmtId="1" fontId="3" fillId="20" borderId="0" xfId="0" applyNumberFormat="1" applyFont="1" applyFill="1" applyBorder="1" applyAlignment="1">
      <alignment vertical="center"/>
    </xf>
    <xf numFmtId="2" fontId="6" fillId="20" borderId="0" xfId="0" applyNumberFormat="1" applyFont="1" applyFill="1" applyBorder="1" applyAlignment="1">
      <alignment horizontal="right"/>
    </xf>
    <xf numFmtId="0" fontId="6" fillId="20" borderId="0" xfId="0" applyFont="1" applyFill="1" applyBorder="1"/>
    <xf numFmtId="167" fontId="3" fillId="20" borderId="0" xfId="0" applyNumberFormat="1" applyFont="1" applyFill="1" applyBorder="1" applyAlignment="1">
      <alignment horizontal="right" vertical="center"/>
    </xf>
    <xf numFmtId="9" fontId="6" fillId="20" borderId="0" xfId="2" applyNumberFormat="1" applyFont="1" applyFill="1" applyBorder="1" applyAlignment="1">
      <alignment horizontal="right"/>
    </xf>
    <xf numFmtId="2" fontId="3" fillId="20" borderId="0" xfId="2" applyNumberFormat="1" applyFont="1" applyFill="1" applyAlignment="1">
      <alignment vertical="center"/>
    </xf>
    <xf numFmtId="0" fontId="3" fillId="20" borderId="0" xfId="0" applyFont="1" applyFill="1"/>
    <xf numFmtId="2" fontId="6" fillId="20" borderId="0" xfId="0" applyNumberFormat="1" applyFont="1" applyFill="1" applyBorder="1"/>
    <xf numFmtId="0" fontId="3" fillId="20" borderId="0" xfId="0" applyFont="1" applyFill="1" applyBorder="1" applyAlignment="1"/>
    <xf numFmtId="0" fontId="3" fillId="20" borderId="0" xfId="0" applyFont="1" applyFill="1" applyBorder="1"/>
    <xf numFmtId="0" fontId="3" fillId="20" borderId="0" xfId="0" applyFont="1" applyFill="1" applyBorder="1" applyAlignment="1">
      <alignment horizontal="right"/>
    </xf>
    <xf numFmtId="0" fontId="6" fillId="20" borderId="0" xfId="0" applyFont="1" applyFill="1" applyBorder="1" applyAlignment="1">
      <alignment vertical="center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867D"/>
      <color rgb="FFFF7065"/>
      <color rgb="FFFFFF99"/>
      <color rgb="FFF6A4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Tensiones en el Condensador (□) y la Carga (x)</a:t>
            </a:r>
          </a:p>
        </c:rich>
      </c:tx>
      <c:layout>
        <c:manualLayout>
          <c:xMode val="edge"/>
          <c:yMode val="edge"/>
          <c:x val="0.25527470458597734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0486737058975"/>
          <c:y val="0.17073196147931574"/>
          <c:w val="0.86076126706155032"/>
          <c:h val="0.75609868655125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'FAL salida fija'!$N$11:$N$34</c:f>
              <c:numCache>
                <c:formatCode>#,##0.000</c:formatCode>
                <c:ptCount val="24"/>
                <c:pt idx="0">
                  <c:v>0</c:v>
                </c:pt>
                <c:pt idx="1">
                  <c:v>3.7375694696773509</c:v>
                </c:pt>
                <c:pt idx="2">
                  <c:v>7.0243329006610153</c:v>
                </c:pt>
                <c:pt idx="3">
                  <c:v>9.164926601662323</c:v>
                </c:pt>
                <c:pt idx="4">
                  <c:v>10.450423840069895</c:v>
                </c:pt>
                <c:pt idx="5">
                  <c:v>10.927922061357856</c:v>
                </c:pt>
                <c:pt idx="6">
                  <c:v>10.727922061357857</c:v>
                </c:pt>
                <c:pt idx="7">
                  <c:v>9.9279220613578563</c:v>
                </c:pt>
                <c:pt idx="8">
                  <c:v>9.2612553946911902</c:v>
                </c:pt>
                <c:pt idx="9">
                  <c:v>8.9279220613578563</c:v>
                </c:pt>
                <c:pt idx="10">
                  <c:v>9.4638581157123127</c:v>
                </c:pt>
                <c:pt idx="11">
                  <c:v>10.450423840069895</c:v>
                </c:pt>
                <c:pt idx="12">
                  <c:v>10.927922061357856</c:v>
                </c:pt>
                <c:pt idx="13">
                  <c:v>10.727922061357857</c:v>
                </c:pt>
                <c:pt idx="14">
                  <c:v>9.9279220613578563</c:v>
                </c:pt>
                <c:pt idx="15">
                  <c:v>9.2612553946911902</c:v>
                </c:pt>
                <c:pt idx="16">
                  <c:v>8.9279220613578563</c:v>
                </c:pt>
                <c:pt idx="17">
                  <c:v>9.4638581157123127</c:v>
                </c:pt>
                <c:pt idx="18">
                  <c:v>10.450423840069895</c:v>
                </c:pt>
                <c:pt idx="19">
                  <c:v>10.927922061357856</c:v>
                </c:pt>
                <c:pt idx="20">
                  <c:v>10.727922061357857</c:v>
                </c:pt>
                <c:pt idx="21">
                  <c:v>9.9279220613578563</c:v>
                </c:pt>
                <c:pt idx="22">
                  <c:v>9.2612553946911902</c:v>
                </c:pt>
                <c:pt idx="23">
                  <c:v>8.9279220613578563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'FAL salida fija'!$O$11:$O$34</c:f>
              <c:numCache>
                <c:formatCode>#,##0.000</c:formatCode>
                <c:ptCount val="24"/>
                <c:pt idx="0">
                  <c:v>0</c:v>
                </c:pt>
                <c:pt idx="1">
                  <c:v>2.9411764705882355</c:v>
                </c:pt>
                <c:pt idx="2">
                  <c:v>5.0100200400801604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63328"/>
        <c:axId val="81365248"/>
      </c:lineChart>
      <c:catAx>
        <c:axId val="81363328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ajorTickMark val="out"/>
        <c:minorTickMark val="none"/>
        <c:tickLblPos val="nextTo"/>
        <c:crossAx val="81365248"/>
        <c:crosses val="autoZero"/>
        <c:auto val="1"/>
        <c:lblAlgn val="ctr"/>
        <c:lblOffset val="100"/>
        <c:noMultiLvlLbl val="0"/>
      </c:catAx>
      <c:valAx>
        <c:axId val="81365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###,0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363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98957701104044"/>
          <c:y val="7.0796664122027453E-2"/>
          <c:w val="0.79139951150771071"/>
          <c:h val="0.75811427830671063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'Gráfico V-I semiconductores'!$G$2:$G$35</c:f>
              <c:numCache>
                <c:formatCode>0.00</c:formatCode>
                <c:ptCount val="34"/>
                <c:pt idx="0">
                  <c:v>0.6</c:v>
                </c:pt>
                <c:pt idx="1">
                  <c:v>0.7</c:v>
                </c:pt>
                <c:pt idx="2">
                  <c:v>0.75</c:v>
                </c:pt>
                <c:pt idx="3">
                  <c:v>0.8</c:v>
                </c:pt>
                <c:pt idx="4">
                  <c:v>0.81</c:v>
                </c:pt>
                <c:pt idx="5">
                  <c:v>0.82</c:v>
                </c:pt>
                <c:pt idx="6">
                  <c:v>0.83</c:v>
                </c:pt>
                <c:pt idx="7">
                  <c:v>0.84</c:v>
                </c:pt>
                <c:pt idx="8">
                  <c:v>0.85</c:v>
                </c:pt>
                <c:pt idx="9">
                  <c:v>0.86</c:v>
                </c:pt>
                <c:pt idx="10">
                  <c:v>0.87</c:v>
                </c:pt>
                <c:pt idx="11">
                  <c:v>0.88</c:v>
                </c:pt>
                <c:pt idx="12">
                  <c:v>0.89</c:v>
                </c:pt>
                <c:pt idx="13">
                  <c:v>0.9</c:v>
                </c:pt>
                <c:pt idx="14">
                  <c:v>0.91</c:v>
                </c:pt>
                <c:pt idx="15">
                  <c:v>0.92</c:v>
                </c:pt>
                <c:pt idx="16">
                  <c:v>0.93</c:v>
                </c:pt>
                <c:pt idx="17">
                  <c:v>0.94</c:v>
                </c:pt>
                <c:pt idx="18">
                  <c:v>0.95</c:v>
                </c:pt>
                <c:pt idx="19">
                  <c:v>0.96</c:v>
                </c:pt>
                <c:pt idx="20">
                  <c:v>0.97</c:v>
                </c:pt>
                <c:pt idx="21">
                  <c:v>0.98</c:v>
                </c:pt>
                <c:pt idx="22">
                  <c:v>0.99</c:v>
                </c:pt>
                <c:pt idx="23">
                  <c:v>1</c:v>
                </c:pt>
                <c:pt idx="24">
                  <c:v>1.01</c:v>
                </c:pt>
                <c:pt idx="25">
                  <c:v>1.02</c:v>
                </c:pt>
                <c:pt idx="26">
                  <c:v>1.03</c:v>
                </c:pt>
                <c:pt idx="27">
                  <c:v>1.04</c:v>
                </c:pt>
                <c:pt idx="28">
                  <c:v>1.05</c:v>
                </c:pt>
                <c:pt idx="29">
                  <c:v>1.06</c:v>
                </c:pt>
                <c:pt idx="30">
                  <c:v>1.07</c:v>
                </c:pt>
                <c:pt idx="31">
                  <c:v>1.08</c:v>
                </c:pt>
                <c:pt idx="32">
                  <c:v>1.0900000000000001</c:v>
                </c:pt>
                <c:pt idx="33">
                  <c:v>1.1000000000000001</c:v>
                </c:pt>
              </c:numCache>
            </c:numRef>
          </c:xVal>
          <c:yVal>
            <c:numRef>
              <c:f>'Gráfico V-I semiconductores'!$H$2:$H$35</c:f>
              <c:numCache>
                <c:formatCode>0.000</c:formatCode>
                <c:ptCount val="34"/>
                <c:pt idx="0">
                  <c:v>2.4208925154416342E-4</c:v>
                </c:pt>
                <c:pt idx="1">
                  <c:v>1.3021340213917865E-3</c:v>
                </c:pt>
                <c:pt idx="2">
                  <c:v>3.0198847598412425E-3</c:v>
                </c:pt>
                <c:pt idx="3">
                  <c:v>7.0036425996325702E-3</c:v>
                </c:pt>
                <c:pt idx="4">
                  <c:v>8.2868719692586554E-3</c:v>
                </c:pt>
                <c:pt idx="5">
                  <c:v>9.8052183141552375E-3</c:v>
                </c:pt>
                <c:pt idx="6">
                  <c:v>1.1601760442654497E-2</c:v>
                </c:pt>
                <c:pt idx="7">
                  <c:v>1.3727470186232485E-2</c:v>
                </c:pt>
                <c:pt idx="8">
                  <c:v>1.6242658581907345E-2</c:v>
                </c:pt>
                <c:pt idx="9">
                  <c:v>1.9218687028335409E-2</c:v>
                </c:pt>
                <c:pt idx="10">
                  <c:v>2.273999196484806E-2</c:v>
                </c:pt>
                <c:pt idx="11">
                  <c:v>2.6906480518003713E-2</c:v>
                </c:pt>
                <c:pt idx="12">
                  <c:v>3.1836365085390728E-2</c:v>
                </c:pt>
                <c:pt idx="13">
                  <c:v>3.7669517280025405E-2</c:v>
                </c:pt>
                <c:pt idx="14">
                  <c:v>4.4571436394088282E-2</c:v>
                </c:pt>
                <c:pt idx="15">
                  <c:v>5.2737944975997292E-2</c:v>
                </c:pt>
                <c:pt idx="16">
                  <c:v>6.2400744744616467E-2</c:v>
                </c:pt>
                <c:pt idx="17">
                  <c:v>7.3833990474041447E-2</c:v>
                </c:pt>
                <c:pt idx="18">
                  <c:v>8.7362068364462225E-2</c:v>
                </c:pt>
                <c:pt idx="19">
                  <c:v>0.10336879958850023</c:v>
                </c:pt>
                <c:pt idx="20">
                  <c:v>0.1223083301377754</c:v>
                </c:pt>
                <c:pt idx="21">
                  <c:v>0.14471801593847405</c:v>
                </c:pt>
                <c:pt idx="22">
                  <c:v>0.17123366881484661</c:v>
                </c:pt>
                <c:pt idx="23">
                  <c:v>0.20260759586197866</c:v>
                </c:pt>
                <c:pt idx="24">
                  <c:v>0.23972994404431999</c:v>
                </c:pt>
                <c:pt idx="25">
                  <c:v>0.28365395561293</c:v>
                </c:pt>
                <c:pt idx="26">
                  <c:v>0.33562585089290431</c:v>
                </c:pt>
                <c:pt idx="27">
                  <c:v>0.39712018628104218</c:v>
                </c:pt>
                <c:pt idx="28">
                  <c:v>0.46988169063753321</c:v>
                </c:pt>
                <c:pt idx="29">
                  <c:v>0.55597476706162297</c:v>
                </c:pt>
                <c:pt idx="30">
                  <c:v>0.65784206452498195</c:v>
                </c:pt>
                <c:pt idx="31">
                  <c:v>0.77837378116816691</c:v>
                </c:pt>
                <c:pt idx="32">
                  <c:v>0.92098966554635309</c:v>
                </c:pt>
                <c:pt idx="33">
                  <c:v>1.0897360423791354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24128"/>
        <c:axId val="85026304"/>
      </c:scatterChart>
      <c:valAx>
        <c:axId val="85024128"/>
        <c:scaling>
          <c:orientation val="minMax"/>
          <c:min val="0.6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s-ES"/>
                  <a:t>Tensión en directa (V)</a:t>
                </a:r>
              </a:p>
            </c:rich>
          </c:tx>
          <c:layout>
            <c:manualLayout>
              <c:xMode val="edge"/>
              <c:yMode val="edge"/>
              <c:x val="0.39139875257528289"/>
              <c:y val="0.93215617959259511"/>
            </c:manualLayout>
          </c:layout>
          <c:overlay val="0"/>
          <c:spPr>
            <a:noFill/>
            <a:ln w="25400">
              <a:noFill/>
            </a:ln>
          </c:spPr>
        </c:title>
        <c:numFmt formatCode="#.#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5026304"/>
        <c:crosses val="autoZero"/>
        <c:crossBetween val="midCat"/>
        <c:minorUnit val="0.1"/>
      </c:valAx>
      <c:valAx>
        <c:axId val="850263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s-ES"/>
                  <a:t>Corriente en directa (A)</a:t>
                </a:r>
              </a:p>
            </c:rich>
          </c:tx>
          <c:layout>
            <c:manualLayout>
              <c:xMode val="edge"/>
              <c:yMode val="edge"/>
              <c:x val="1.5053763440860216E-2"/>
              <c:y val="0.2772870647806192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s-ES"/>
          </a:p>
        </c:txPr>
        <c:crossAx val="85024128"/>
        <c:crosses val="autoZero"/>
        <c:crossBetween val="midCat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48800</xdr:rowOff>
    </xdr:from>
    <xdr:to>
      <xdr:col>12</xdr:col>
      <xdr:colOff>304800</xdr:colOff>
      <xdr:row>9</xdr:row>
      <xdr:rowOff>123824</xdr:rowOff>
    </xdr:to>
    <xdr:pic>
      <xdr:nvPicPr>
        <xdr:cNvPr id="106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8800"/>
          <a:ext cx="6819900" cy="15323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152400</xdr:colOff>
      <xdr:row>10</xdr:row>
      <xdr:rowOff>28575</xdr:rowOff>
    </xdr:from>
    <xdr:to>
      <xdr:col>12</xdr:col>
      <xdr:colOff>409575</xdr:colOff>
      <xdr:row>29</xdr:row>
      <xdr:rowOff>76200</xdr:rowOff>
    </xdr:to>
    <xdr:graphicFrame macro="">
      <xdr:nvGraphicFramePr>
        <xdr:cNvPr id="1068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342900</xdr:colOff>
          <xdr:row>44</xdr:row>
          <xdr:rowOff>69302</xdr:rowOff>
        </xdr:from>
        <xdr:to>
          <xdr:col>3</xdr:col>
          <xdr:colOff>228600</xdr:colOff>
          <xdr:row>47</xdr:row>
          <xdr:rowOff>47624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85724</xdr:rowOff>
        </xdr:from>
        <xdr:to>
          <xdr:col>9</xdr:col>
          <xdr:colOff>647700</xdr:colOff>
          <xdr:row>47</xdr:row>
          <xdr:rowOff>93546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323849</xdr:colOff>
          <xdr:row>50</xdr:row>
          <xdr:rowOff>66675</xdr:rowOff>
        </xdr:from>
        <xdr:to>
          <xdr:col>0</xdr:col>
          <xdr:colOff>1543051</xdr:colOff>
          <xdr:row>53</xdr:row>
          <xdr:rowOff>30079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11</xdr:col>
      <xdr:colOff>514350</xdr:colOff>
      <xdr:row>10</xdr:row>
      <xdr:rowOff>142875</xdr:rowOff>
    </xdr:to>
    <xdr:pic>
      <xdr:nvPicPr>
        <xdr:cNvPr id="71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9050"/>
          <a:ext cx="6429375" cy="1743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752475</xdr:colOff>
          <xdr:row>13</xdr:row>
          <xdr:rowOff>9525</xdr:rowOff>
        </xdr:from>
        <xdr:to>
          <xdr:col>7</xdr:col>
          <xdr:colOff>504825</xdr:colOff>
          <xdr:row>15</xdr:row>
          <xdr:rowOff>133350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438150</xdr:colOff>
          <xdr:row>13</xdr:row>
          <xdr:rowOff>19050</xdr:rowOff>
        </xdr:from>
        <xdr:to>
          <xdr:col>10</xdr:col>
          <xdr:colOff>66675</xdr:colOff>
          <xdr:row>15</xdr:row>
          <xdr:rowOff>142875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133350</xdr:rowOff>
        </xdr:from>
        <xdr:to>
          <xdr:col>12</xdr:col>
          <xdr:colOff>323850</xdr:colOff>
          <xdr:row>15</xdr:row>
          <xdr:rowOff>133350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11</xdr:col>
      <xdr:colOff>619125</xdr:colOff>
      <xdr:row>10</xdr:row>
      <xdr:rowOff>95250</xdr:rowOff>
    </xdr:to>
    <xdr:pic>
      <xdr:nvPicPr>
        <xdr:cNvPr id="92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7150"/>
          <a:ext cx="6562725" cy="1657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13</xdr:row>
          <xdr:rowOff>85725</xdr:rowOff>
        </xdr:from>
        <xdr:to>
          <xdr:col>10</xdr:col>
          <xdr:colOff>447675</xdr:colOff>
          <xdr:row>16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33</xdr:row>
      <xdr:rowOff>19050</xdr:rowOff>
    </xdr:from>
    <xdr:to>
      <xdr:col>2</xdr:col>
      <xdr:colOff>619125</xdr:colOff>
      <xdr:row>41</xdr:row>
      <xdr:rowOff>114300</xdr:rowOff>
    </xdr:to>
    <xdr:pic>
      <xdr:nvPicPr>
        <xdr:cNvPr id="6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362575"/>
          <a:ext cx="2295525" cy="1390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57150</xdr:colOff>
      <xdr:row>23</xdr:row>
      <xdr:rowOff>9525</xdr:rowOff>
    </xdr:from>
    <xdr:to>
      <xdr:col>4</xdr:col>
      <xdr:colOff>171450</xdr:colOff>
      <xdr:row>29</xdr:row>
      <xdr:rowOff>95250</xdr:rowOff>
    </xdr:to>
    <xdr:pic>
      <xdr:nvPicPr>
        <xdr:cNvPr id="6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33800"/>
          <a:ext cx="3028950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847725</xdr:colOff>
      <xdr:row>26</xdr:row>
      <xdr:rowOff>95250</xdr:rowOff>
    </xdr:from>
    <xdr:to>
      <xdr:col>10</xdr:col>
      <xdr:colOff>657225</xdr:colOff>
      <xdr:row>42</xdr:row>
      <xdr:rowOff>66675</xdr:rowOff>
    </xdr:to>
    <xdr:pic>
      <xdr:nvPicPr>
        <xdr:cNvPr id="6163" name="Picture 4" descr="Modelo termico semiconducto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305300"/>
          <a:ext cx="5153025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409575</xdr:colOff>
          <xdr:row>7</xdr:row>
          <xdr:rowOff>9525</xdr:rowOff>
        </xdr:from>
        <xdr:to>
          <xdr:col>11</xdr:col>
          <xdr:colOff>638175</xdr:colOff>
          <xdr:row>11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1</xdr:row>
          <xdr:rowOff>76200</xdr:rowOff>
        </xdr:from>
        <xdr:to>
          <xdr:col>11</xdr:col>
          <xdr:colOff>95250</xdr:colOff>
          <xdr:row>4</xdr:row>
          <xdr:rowOff>114300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142875</xdr:colOff>
      <xdr:row>15</xdr:row>
      <xdr:rowOff>9525</xdr:rowOff>
    </xdr:from>
    <xdr:to>
      <xdr:col>4</xdr:col>
      <xdr:colOff>638175</xdr:colOff>
      <xdr:row>35</xdr:row>
      <xdr:rowOff>0</xdr:rowOff>
    </xdr:to>
    <xdr:graphicFrame macro="">
      <xdr:nvGraphicFramePr>
        <xdr:cNvPr id="1128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47625</xdr:rowOff>
    </xdr:from>
    <xdr:to>
      <xdr:col>0</xdr:col>
      <xdr:colOff>1266825</xdr:colOff>
      <xdr:row>35</xdr:row>
      <xdr:rowOff>66675</xdr:rowOff>
    </xdr:to>
    <xdr:pic>
      <xdr:nvPicPr>
        <xdr:cNvPr id="123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95325"/>
          <a:ext cx="1209675" cy="503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1352550</xdr:colOff>
      <xdr:row>4</xdr:row>
      <xdr:rowOff>47625</xdr:rowOff>
    </xdr:from>
    <xdr:to>
      <xdr:col>2</xdr:col>
      <xdr:colOff>371475</xdr:colOff>
      <xdr:row>35</xdr:row>
      <xdr:rowOff>28575</xdr:rowOff>
    </xdr:to>
    <xdr:pic>
      <xdr:nvPicPr>
        <xdr:cNvPr id="123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95325"/>
          <a:ext cx="1200150" cy="5000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476250</xdr:colOff>
      <xdr:row>4</xdr:row>
      <xdr:rowOff>47625</xdr:rowOff>
    </xdr:from>
    <xdr:to>
      <xdr:col>2</xdr:col>
      <xdr:colOff>1724025</xdr:colOff>
      <xdr:row>35</xdr:row>
      <xdr:rowOff>19050</xdr:rowOff>
    </xdr:to>
    <xdr:pic>
      <xdr:nvPicPr>
        <xdr:cNvPr id="123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695325"/>
          <a:ext cx="1247775" cy="499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00" mc:Ignorable="a14" a14:legacySpreadsheetColorIndex="52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1828800</xdr:colOff>
      <xdr:row>4</xdr:row>
      <xdr:rowOff>57150</xdr:rowOff>
    </xdr:from>
    <xdr:to>
      <xdr:col>3</xdr:col>
      <xdr:colOff>457200</xdr:colOff>
      <xdr:row>35</xdr:row>
      <xdr:rowOff>19050</xdr:rowOff>
    </xdr:to>
    <xdr:pic>
      <xdr:nvPicPr>
        <xdr:cNvPr id="1234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704850"/>
          <a:ext cx="1028700" cy="4981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561975</xdr:colOff>
      <xdr:row>4</xdr:row>
      <xdr:rowOff>76200</xdr:rowOff>
    </xdr:from>
    <xdr:to>
      <xdr:col>4</xdr:col>
      <xdr:colOff>809625</xdr:colOff>
      <xdr:row>25</xdr:row>
      <xdr:rowOff>66675</xdr:rowOff>
    </xdr:to>
    <xdr:pic>
      <xdr:nvPicPr>
        <xdr:cNvPr id="1234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723900"/>
          <a:ext cx="1028700" cy="3390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76200</xdr:colOff>
      <xdr:row>63</xdr:row>
      <xdr:rowOff>95250</xdr:rowOff>
    </xdr:from>
    <xdr:to>
      <xdr:col>4</xdr:col>
      <xdr:colOff>19050</xdr:colOff>
      <xdr:row>79</xdr:row>
      <xdr:rowOff>114300</xdr:rowOff>
    </xdr:to>
    <xdr:pic>
      <xdr:nvPicPr>
        <xdr:cNvPr id="1234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296525"/>
          <a:ext cx="5305425" cy="2609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45</xdr:row>
      <xdr:rowOff>38100</xdr:rowOff>
    </xdr:from>
    <xdr:to>
      <xdr:col>4</xdr:col>
      <xdr:colOff>0</xdr:colOff>
      <xdr:row>61</xdr:row>
      <xdr:rowOff>66675</xdr:rowOff>
    </xdr:to>
    <xdr:pic>
      <xdr:nvPicPr>
        <xdr:cNvPr id="1235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324725"/>
          <a:ext cx="5324475" cy="2619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323850</xdr:colOff>
      <xdr:row>51</xdr:row>
      <xdr:rowOff>133350</xdr:rowOff>
    </xdr:from>
    <xdr:to>
      <xdr:col>9</xdr:col>
      <xdr:colOff>600075</xdr:colOff>
      <xdr:row>79</xdr:row>
      <xdr:rowOff>85725</xdr:rowOff>
    </xdr:to>
    <xdr:pic>
      <xdr:nvPicPr>
        <xdr:cNvPr id="1235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8391525"/>
          <a:ext cx="3810000" cy="448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123825</xdr:colOff>
      <xdr:row>4</xdr:row>
      <xdr:rowOff>114300</xdr:rowOff>
    </xdr:from>
    <xdr:to>
      <xdr:col>9</xdr:col>
      <xdr:colOff>685800</xdr:colOff>
      <xdr:row>15</xdr:row>
      <xdr:rowOff>104775</xdr:rowOff>
    </xdr:to>
    <xdr:pic>
      <xdr:nvPicPr>
        <xdr:cNvPr id="1235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762000"/>
          <a:ext cx="3181350" cy="1771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5.wmf"/><Relationship Id="rId10" Type="http://schemas.openxmlformats.org/officeDocument/2006/relationships/comments" Target="../comments2.xml"/><Relationship Id="rId4" Type="http://schemas.openxmlformats.org/officeDocument/2006/relationships/oleObject" Target="../embeddings/oleObject4.bin"/><Relationship Id="rId9" Type="http://schemas.openxmlformats.org/officeDocument/2006/relationships/image" Target="../media/image7.w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9.wmf"/><Relationship Id="rId4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15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4.emf"/><Relationship Id="rId4" Type="http://schemas.openxmlformats.org/officeDocument/2006/relationships/oleObject" Target="../embeddings/oleObject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DN1067"/>
  <sheetViews>
    <sheetView showGridLines="0" tabSelected="1" zoomScaleNormal="100" workbookViewId="0">
      <selection activeCell="G51" sqref="G51"/>
    </sheetView>
  </sheetViews>
  <sheetFormatPr baseColWidth="10" defaultRowHeight="12.95" customHeight="1" x14ac:dyDescent="0.2"/>
  <cols>
    <col min="1" max="1" width="30.7109375" customWidth="1"/>
    <col min="2" max="2" width="7.5703125" customWidth="1"/>
    <col min="3" max="3" width="8.28515625" customWidth="1"/>
    <col min="4" max="4" width="10.42578125" customWidth="1"/>
    <col min="5" max="5" width="7" customWidth="1"/>
    <col min="6" max="6" width="4.28515625" customWidth="1"/>
    <col min="7" max="7" width="13.42578125" customWidth="1"/>
    <col min="8" max="8" width="8.5703125" customWidth="1"/>
    <col min="9" max="9" width="13" customWidth="1"/>
    <col min="10" max="10" width="17.5703125" customWidth="1"/>
    <col min="11" max="11" width="6.5703125" customWidth="1"/>
    <col min="12" max="12" width="6" customWidth="1"/>
    <col min="13" max="13" width="8.85546875" customWidth="1"/>
  </cols>
  <sheetData>
    <row r="1" spans="1:23" ht="12.95" customHeight="1" x14ac:dyDescent="0.2">
      <c r="A1" s="47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2.95" customHeight="1" x14ac:dyDescent="0.2">
      <c r="A2" s="257">
        <f ca="1">NOW()</f>
        <v>42066.517246875002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2.9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9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95" customHeight="1" x14ac:dyDescent="0.2">
      <c r="A5" s="16" t="s">
        <v>307</v>
      </c>
      <c r="B5" s="143"/>
      <c r="C5" s="143"/>
      <c r="D5" s="143"/>
      <c r="E5" s="143"/>
      <c r="F5" s="143"/>
      <c r="G5" s="143"/>
      <c r="H5" s="143"/>
      <c r="I5" s="143"/>
      <c r="J5" s="143"/>
      <c r="K5" s="155"/>
      <c r="L5" s="143"/>
      <c r="M5" s="143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95" customHeight="1" x14ac:dyDescent="0.2">
      <c r="A6" s="16" t="s">
        <v>306</v>
      </c>
      <c r="B6" s="143"/>
      <c r="C6" s="143"/>
      <c r="D6" s="143"/>
      <c r="E6" s="233"/>
      <c r="F6" s="233"/>
      <c r="G6" s="233"/>
      <c r="H6" s="233"/>
      <c r="I6" s="233"/>
      <c r="J6" s="233"/>
      <c r="K6" s="143"/>
      <c r="L6" s="143"/>
      <c r="M6" s="143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95" customHeight="1" x14ac:dyDescent="0.2">
      <c r="A7" s="143"/>
      <c r="B7" s="143"/>
      <c r="C7" s="143"/>
      <c r="D7" s="143"/>
      <c r="E7" s="233"/>
      <c r="F7" s="233"/>
      <c r="G7" s="233"/>
      <c r="H7" s="233"/>
      <c r="I7" s="233"/>
      <c r="J7" s="233"/>
      <c r="K7" s="143"/>
      <c r="L7" s="143"/>
      <c r="M7" s="143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95" customHeight="1" x14ac:dyDescent="0.2">
      <c r="A8" s="155"/>
      <c r="B8" s="143"/>
      <c r="C8" s="143"/>
      <c r="D8" s="143"/>
      <c r="E8" s="233"/>
      <c r="F8" s="233"/>
      <c r="G8" s="49"/>
      <c r="H8" s="233"/>
      <c r="I8" s="233"/>
      <c r="J8" s="233"/>
      <c r="K8" s="143"/>
      <c r="L8" s="47"/>
      <c r="M8" s="143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95" customHeight="1" x14ac:dyDescent="0.2">
      <c r="A9" s="155"/>
      <c r="B9" s="143"/>
      <c r="C9" s="143"/>
      <c r="D9" s="143"/>
      <c r="E9" s="233"/>
      <c r="F9" s="233"/>
      <c r="G9" s="233"/>
      <c r="H9" s="233"/>
      <c r="I9" s="233"/>
      <c r="J9" s="233"/>
      <c r="K9" s="143"/>
      <c r="L9" s="47"/>
      <c r="M9" s="143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95" customHeight="1" x14ac:dyDescent="0.2">
      <c r="A10" s="155"/>
      <c r="B10" s="155"/>
      <c r="C10" s="155"/>
      <c r="D10" s="143"/>
      <c r="E10" s="233"/>
      <c r="F10" s="233"/>
      <c r="G10" s="233"/>
      <c r="H10" s="233"/>
      <c r="I10" s="233"/>
      <c r="J10" s="233"/>
      <c r="K10" s="143"/>
      <c r="L10" s="143"/>
      <c r="M10" s="143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95" customHeight="1" x14ac:dyDescent="0.2">
      <c r="A11" s="143"/>
      <c r="B11" s="143"/>
      <c r="C11" s="143"/>
      <c r="D11" s="143"/>
      <c r="E11" s="233"/>
      <c r="F11" s="233"/>
      <c r="G11" s="234"/>
      <c r="H11" s="233"/>
      <c r="I11" s="233"/>
      <c r="J11" s="155"/>
      <c r="K11" s="143"/>
      <c r="L11" s="143"/>
      <c r="M11" s="143"/>
      <c r="N11" s="192">
        <v>0</v>
      </c>
      <c r="O11" s="193">
        <v>0</v>
      </c>
      <c r="P11" s="17"/>
      <c r="Q11" s="17"/>
      <c r="R11" s="17"/>
      <c r="S11" s="17"/>
      <c r="T11" s="17"/>
      <c r="U11" s="17"/>
      <c r="V11" s="17"/>
      <c r="W11" s="17"/>
    </row>
    <row r="12" spans="1:23" ht="12.95" customHeight="1" x14ac:dyDescent="0.2">
      <c r="A12" s="277" t="s">
        <v>305</v>
      </c>
      <c r="B12" s="278"/>
      <c r="C12" s="278"/>
      <c r="D12" s="240" t="s">
        <v>312</v>
      </c>
      <c r="E12" s="239">
        <v>220</v>
      </c>
      <c r="F12" s="241" t="s">
        <v>204</v>
      </c>
      <c r="G12" s="235"/>
      <c r="H12" s="64"/>
      <c r="I12" s="64"/>
      <c r="J12" s="155"/>
      <c r="K12" s="143"/>
      <c r="L12" s="143"/>
      <c r="M12" s="143"/>
      <c r="N12" s="194">
        <f>E39*SIN(RADIANS(20))</f>
        <v>3.7375694696773509</v>
      </c>
      <c r="O12" s="193">
        <f>(B13/1.7)+(E40*SIN(RADIANS(0)))-(E40/2)</f>
        <v>2.9411764705882355</v>
      </c>
      <c r="P12" s="17"/>
      <c r="Q12" s="17"/>
      <c r="R12" s="17"/>
      <c r="S12" s="17"/>
      <c r="T12" s="17"/>
      <c r="U12" s="17"/>
      <c r="V12" s="17"/>
      <c r="W12" s="17"/>
    </row>
    <row r="13" spans="1:23" ht="12.95" customHeight="1" x14ac:dyDescent="0.2">
      <c r="A13" s="242" t="s">
        <v>186</v>
      </c>
      <c r="B13" s="94">
        <v>5</v>
      </c>
      <c r="C13" s="241" t="s">
        <v>1</v>
      </c>
      <c r="D13" s="253"/>
      <c r="E13" s="253"/>
      <c r="F13" s="155"/>
      <c r="G13" s="197"/>
      <c r="H13" s="198"/>
      <c r="I13" s="233"/>
      <c r="J13" s="155"/>
      <c r="K13" s="143"/>
      <c r="L13" s="143"/>
      <c r="M13" s="143"/>
      <c r="N13" s="192">
        <f>E39*SIN(RADIANS(40))</f>
        <v>7.0243329006610153</v>
      </c>
      <c r="O13" s="193">
        <f>(B13/0.998)+(E40*SIN(RADIANS(0)))-(E40/2)</f>
        <v>5.0100200400801604</v>
      </c>
      <c r="P13" s="17"/>
      <c r="Q13" s="17"/>
      <c r="R13" s="17"/>
      <c r="S13" s="17"/>
      <c r="T13" s="17"/>
      <c r="U13" s="17"/>
      <c r="V13" s="17"/>
      <c r="W13" s="17"/>
    </row>
    <row r="14" spans="1:23" ht="12.95" customHeight="1" x14ac:dyDescent="0.2">
      <c r="A14" s="240" t="s">
        <v>187</v>
      </c>
      <c r="B14" s="94">
        <v>6.2</v>
      </c>
      <c r="C14" s="241" t="s">
        <v>2</v>
      </c>
      <c r="D14" s="69" t="str">
        <f>FIXED(B13/B14,2)&amp;"A"</f>
        <v>0,81A</v>
      </c>
      <c r="E14" s="226" t="str">
        <f>FIXED(B13*(B13/B14),2)&amp;"W"</f>
        <v>4,03W</v>
      </c>
      <c r="F14" s="150"/>
      <c r="G14" s="197"/>
      <c r="H14" s="198"/>
      <c r="I14" s="233"/>
      <c r="J14" s="155"/>
      <c r="K14" s="143"/>
      <c r="L14" s="143"/>
      <c r="M14" s="143"/>
      <c r="N14" s="192">
        <f>E39*SIN(RADIANS(57))</f>
        <v>9.164926601662323</v>
      </c>
      <c r="O14" s="193">
        <f>B13+(E40*SIN(RADIANS(30)))-(E40/2)</f>
        <v>5</v>
      </c>
      <c r="P14" s="17"/>
      <c r="Q14" s="17"/>
      <c r="R14" s="17"/>
      <c r="S14" s="17"/>
      <c r="T14" s="17"/>
      <c r="U14" s="17"/>
      <c r="V14" s="17"/>
      <c r="W14" s="17"/>
    </row>
    <row r="15" spans="1:23" ht="12.95" customHeight="1" x14ac:dyDescent="0.2">
      <c r="A15" s="243" t="s">
        <v>191</v>
      </c>
      <c r="B15" s="95">
        <v>10</v>
      </c>
      <c r="C15" s="244" t="s">
        <v>197</v>
      </c>
      <c r="D15" s="324"/>
      <c r="E15" s="140"/>
      <c r="F15" s="83"/>
      <c r="G15" s="151"/>
      <c r="H15" s="199"/>
      <c r="I15" s="64"/>
      <c r="J15" s="155"/>
      <c r="K15" s="142"/>
      <c r="L15" s="142"/>
      <c r="M15" s="143"/>
      <c r="N15" s="194">
        <f>E39*SIN(RADIANS(73))</f>
        <v>10.450423840069895</v>
      </c>
      <c r="O15" s="193">
        <f>B13+(E40*SIN(RADIANS(60)))-(E40/2)</f>
        <v>5</v>
      </c>
      <c r="P15" s="17"/>
      <c r="Q15" s="17"/>
      <c r="R15" s="17"/>
      <c r="S15" s="17"/>
      <c r="T15" s="17"/>
      <c r="U15" s="17"/>
      <c r="V15" s="17"/>
      <c r="W15" s="17"/>
    </row>
    <row r="16" spans="1:23" ht="12.95" customHeight="1" x14ac:dyDescent="0.2">
      <c r="A16" s="242" t="s">
        <v>210</v>
      </c>
      <c r="B16" s="96">
        <v>2</v>
      </c>
      <c r="C16" s="241" t="s">
        <v>1</v>
      </c>
      <c r="D16" s="324"/>
      <c r="E16" s="140"/>
      <c r="F16" s="140"/>
      <c r="G16" s="141"/>
      <c r="H16" s="199"/>
      <c r="I16" s="64"/>
      <c r="J16" s="155"/>
      <c r="K16" s="142"/>
      <c r="L16" s="142"/>
      <c r="M16" s="143"/>
      <c r="N16" s="194">
        <f>E39*SIN(RADIANS(90))</f>
        <v>10.927922061357856</v>
      </c>
      <c r="O16" s="193">
        <f>B13+(E40*SIN(RADIANS(90)))-(E40/2)</f>
        <v>5</v>
      </c>
      <c r="P16" s="17"/>
      <c r="Q16" s="17"/>
      <c r="R16" s="17"/>
      <c r="S16" s="17"/>
      <c r="T16" s="17"/>
      <c r="U16" s="17"/>
      <c r="V16" s="17"/>
      <c r="W16" s="17"/>
    </row>
    <row r="17" spans="1:23" ht="12.95" customHeight="1" x14ac:dyDescent="0.2">
      <c r="A17" s="242" t="s">
        <v>188</v>
      </c>
      <c r="B17" s="96">
        <v>8</v>
      </c>
      <c r="C17" s="241" t="s">
        <v>3</v>
      </c>
      <c r="D17" s="325"/>
      <c r="E17" s="140"/>
      <c r="F17" s="140"/>
      <c r="G17" s="151"/>
      <c r="H17" s="199"/>
      <c r="I17" s="64"/>
      <c r="J17" s="155"/>
      <c r="K17" s="142"/>
      <c r="L17" s="142"/>
      <c r="M17" s="143"/>
      <c r="N17" s="194">
        <f>E39*SIN(RADIANS(90))-(E32/10)</f>
        <v>10.727922061357857</v>
      </c>
      <c r="O17" s="193">
        <f>B13+(E40*SIN(RADIANS(120)))-(E40/2)</f>
        <v>5</v>
      </c>
      <c r="P17" s="17"/>
      <c r="Q17" s="17"/>
      <c r="R17" s="17"/>
      <c r="S17" s="17"/>
      <c r="T17" s="17"/>
      <c r="U17" s="17"/>
      <c r="V17" s="17"/>
      <c r="W17" s="17"/>
    </row>
    <row r="18" spans="1:23" ht="12.95" customHeight="1" x14ac:dyDescent="0.2">
      <c r="A18" s="240" t="s">
        <v>189</v>
      </c>
      <c r="B18" s="98">
        <v>75</v>
      </c>
      <c r="C18" s="245" t="s">
        <v>190</v>
      </c>
      <c r="D18" s="226" t="str">
        <f>FIXED(POWER(10,(B18/20)),0)&amp;" veces"</f>
        <v>5.623 veces</v>
      </c>
      <c r="E18" s="140"/>
      <c r="F18" s="140"/>
      <c r="G18" s="141"/>
      <c r="H18" s="200"/>
      <c r="I18" s="64"/>
      <c r="J18" s="155"/>
      <c r="K18" s="142"/>
      <c r="L18" s="142"/>
      <c r="M18" s="143"/>
      <c r="N18" s="194">
        <f>E39*SIN(RADIANS(90))-(E32/2)</f>
        <v>9.9279220613578563</v>
      </c>
      <c r="O18" s="193">
        <f>B13+(E40*SIN(RADIANS(150)))-(E40/2)</f>
        <v>5</v>
      </c>
      <c r="P18" s="17"/>
      <c r="Q18" s="17"/>
      <c r="R18" s="17"/>
      <c r="S18" s="17"/>
      <c r="T18" s="17"/>
      <c r="U18" s="17"/>
      <c r="V18" s="17"/>
      <c r="W18" s="17"/>
    </row>
    <row r="19" spans="1:23" ht="12.95" customHeight="1" x14ac:dyDescent="0.2">
      <c r="A19" s="240" t="s">
        <v>192</v>
      </c>
      <c r="B19" s="124">
        <v>4</v>
      </c>
      <c r="C19" s="245" t="s">
        <v>193</v>
      </c>
      <c r="D19" s="324"/>
      <c r="E19" s="140"/>
      <c r="F19" s="140"/>
      <c r="G19" s="201"/>
      <c r="H19" s="200"/>
      <c r="I19" s="64"/>
      <c r="J19" s="155"/>
      <c r="K19" s="142"/>
      <c r="L19" s="142"/>
      <c r="M19" s="143"/>
      <c r="N19" s="194">
        <f>E39*SIN(RADIANS(90))-(E32/1.2)</f>
        <v>9.2612553946911902</v>
      </c>
      <c r="O19" s="193">
        <f>B13+(E40*SIN(RADIANS(180)))-(E40/2)</f>
        <v>5</v>
      </c>
      <c r="P19" s="17"/>
      <c r="Q19" s="17"/>
      <c r="R19" s="17"/>
      <c r="S19" s="17"/>
      <c r="T19" s="17"/>
      <c r="U19" s="17"/>
      <c r="V19" s="17"/>
      <c r="W19" s="17"/>
    </row>
    <row r="20" spans="1:23" ht="12.95" customHeight="1" x14ac:dyDescent="0.2">
      <c r="A20" s="240" t="s">
        <v>259</v>
      </c>
      <c r="B20" s="97">
        <v>1.7</v>
      </c>
      <c r="C20" s="245" t="s">
        <v>193</v>
      </c>
      <c r="D20" s="324"/>
      <c r="E20" s="140"/>
      <c r="F20" s="140"/>
      <c r="G20" s="152"/>
      <c r="H20" s="202"/>
      <c r="I20" s="64"/>
      <c r="J20" s="155"/>
      <c r="K20" s="142"/>
      <c r="L20" s="142"/>
      <c r="M20" s="143"/>
      <c r="N20" s="194">
        <f>E39*SIN(RADIANS(90))-E32</f>
        <v>8.9279220613578563</v>
      </c>
      <c r="O20" s="193">
        <f>B13+(E40*SIN(RADIANS(30)))-(E40/2)</f>
        <v>5</v>
      </c>
      <c r="P20" s="17"/>
      <c r="Q20" s="17"/>
      <c r="R20" s="17"/>
      <c r="S20" s="17"/>
      <c r="T20" s="17"/>
      <c r="U20" s="17"/>
      <c r="V20" s="17"/>
      <c r="W20" s="17"/>
    </row>
    <row r="21" spans="1:23" ht="12.95" customHeight="1" x14ac:dyDescent="0.2">
      <c r="A21" s="242" t="s">
        <v>211</v>
      </c>
      <c r="B21" s="97">
        <v>50</v>
      </c>
      <c r="C21" s="245" t="s">
        <v>193</v>
      </c>
      <c r="D21" s="324"/>
      <c r="E21" s="140"/>
      <c r="F21" s="140"/>
      <c r="G21" s="203"/>
      <c r="H21" s="202"/>
      <c r="I21" s="64"/>
      <c r="J21" s="155"/>
      <c r="K21" s="142"/>
      <c r="L21" s="142"/>
      <c r="M21" s="143"/>
      <c r="N21" s="194">
        <f>IF(E39*SIN(RADIANS(60))&gt;N20,E39*SIN(RADIANS(60)),N20)</f>
        <v>9.4638581157123127</v>
      </c>
      <c r="O21" s="193">
        <f>B13+(D47*SIN(RADIANS(60)))-(E40/2)</f>
        <v>5</v>
      </c>
      <c r="P21" s="17"/>
      <c r="Q21" s="17"/>
      <c r="R21" s="17"/>
      <c r="S21" s="17"/>
      <c r="T21" s="17"/>
      <c r="U21" s="17"/>
      <c r="V21" s="17"/>
      <c r="W21" s="17"/>
    </row>
    <row r="22" spans="1:23" ht="12.95" customHeight="1" x14ac:dyDescent="0.2">
      <c r="A22" s="240" t="s">
        <v>208</v>
      </c>
      <c r="B22" s="98">
        <v>150</v>
      </c>
      <c r="C22" s="245" t="s">
        <v>194</v>
      </c>
      <c r="D22" s="324"/>
      <c r="E22" s="140"/>
      <c r="F22" s="140"/>
      <c r="G22" s="141"/>
      <c r="H22" s="202"/>
      <c r="I22" s="64"/>
      <c r="J22" s="155"/>
      <c r="K22" s="142"/>
      <c r="L22" s="142"/>
      <c r="M22" s="143"/>
      <c r="N22" s="194">
        <f>IF(E39*SIN(RADIANS(73))&gt;N20,E39*SIN(RADIANS(73)),N20)</f>
        <v>10.450423840069895</v>
      </c>
      <c r="O22" s="193">
        <f>B13+(E40*SIN(RADIANS(90)))-(E40/2)</f>
        <v>5</v>
      </c>
      <c r="P22" s="17"/>
      <c r="Q22" s="17"/>
      <c r="R22" s="17"/>
      <c r="S22" s="17"/>
      <c r="T22" s="17"/>
      <c r="U22" s="17"/>
      <c r="V22" s="17"/>
      <c r="W22" s="17"/>
    </row>
    <row r="23" spans="1:23" ht="12.95" customHeight="1" x14ac:dyDescent="0.2">
      <c r="A23" s="242" t="s">
        <v>209</v>
      </c>
      <c r="B23" s="98">
        <v>35</v>
      </c>
      <c r="C23" s="245" t="s">
        <v>1</v>
      </c>
      <c r="D23" s="324"/>
      <c r="E23" s="140"/>
      <c r="F23" s="140"/>
      <c r="G23" s="141"/>
      <c r="H23" s="202"/>
      <c r="I23" s="64"/>
      <c r="J23" s="155"/>
      <c r="K23" s="142"/>
      <c r="L23" s="142"/>
      <c r="M23" s="143"/>
      <c r="N23" s="194">
        <f>E39*SIN(RADIANS(90))</f>
        <v>10.927922061357856</v>
      </c>
      <c r="O23" s="193">
        <f>B13+(E40*SIN(RADIANS(120)))-(E40/2)</f>
        <v>5</v>
      </c>
      <c r="P23" s="17"/>
      <c r="Q23" s="17"/>
      <c r="R23" s="17"/>
      <c r="S23" s="17"/>
      <c r="T23" s="17"/>
      <c r="U23" s="17"/>
      <c r="V23" s="17"/>
      <c r="W23" s="17"/>
    </row>
    <row r="24" spans="1:23" ht="12.95" customHeight="1" x14ac:dyDescent="0.2">
      <c r="A24" s="240" t="s">
        <v>202</v>
      </c>
      <c r="B24" s="248">
        <v>0.9</v>
      </c>
      <c r="C24" s="245" t="s">
        <v>1</v>
      </c>
      <c r="D24" s="325"/>
      <c r="E24" s="140"/>
      <c r="F24" s="140"/>
      <c r="G24" s="83"/>
      <c r="H24" s="83"/>
      <c r="I24" s="83"/>
      <c r="J24" s="155"/>
      <c r="K24" s="142"/>
      <c r="L24" s="142"/>
      <c r="M24" s="143"/>
      <c r="N24" s="194">
        <f>IF(E39*SIN(RADIANS(90))-(E32/10)&gt;N20,E39*SIN(RADIANS(90))-(E32/10),N20)</f>
        <v>10.727922061357857</v>
      </c>
      <c r="O24" s="193">
        <f>B13+(E40*SIN(RADIANS(150)))-(E40/2)</f>
        <v>5</v>
      </c>
      <c r="P24" s="17"/>
      <c r="Q24" s="17"/>
      <c r="R24" s="17"/>
      <c r="S24" s="17"/>
      <c r="T24" s="17"/>
      <c r="U24" s="17"/>
      <c r="V24" s="17"/>
      <c r="W24" s="17"/>
    </row>
    <row r="25" spans="1:23" ht="12.95" customHeight="1" x14ac:dyDescent="0.2">
      <c r="A25" s="242" t="s">
        <v>254</v>
      </c>
      <c r="B25" s="96">
        <v>45</v>
      </c>
      <c r="C25" s="241" t="s">
        <v>194</v>
      </c>
      <c r="D25" s="325"/>
      <c r="E25" s="153"/>
      <c r="F25" s="140"/>
      <c r="G25" s="141"/>
      <c r="H25" s="204"/>
      <c r="I25" s="64"/>
      <c r="J25" s="155"/>
      <c r="K25" s="142"/>
      <c r="L25" s="142"/>
      <c r="M25" s="143"/>
      <c r="N25" s="194">
        <f>IF(E39*SIN(RADIANS(90))-(E32/2)&gt;N20,E39*SIN(RADIANS(90))-(E32/2),N20)</f>
        <v>9.9279220613578563</v>
      </c>
      <c r="O25" s="193">
        <f>B13+(E40*SIN(RADIANS(180)))-(E40/2)</f>
        <v>5</v>
      </c>
      <c r="P25" s="17"/>
      <c r="Q25" s="17"/>
      <c r="R25" s="17"/>
      <c r="S25" s="17"/>
      <c r="T25" s="17"/>
      <c r="U25" s="17"/>
      <c r="V25" s="17"/>
      <c r="W25" s="17"/>
    </row>
    <row r="26" spans="1:23" ht="12.95" customHeight="1" x14ac:dyDescent="0.2">
      <c r="A26" s="249" t="s">
        <v>311</v>
      </c>
      <c r="B26" s="250">
        <v>50</v>
      </c>
      <c r="C26" s="251" t="s">
        <v>200</v>
      </c>
      <c r="D26" s="325"/>
      <c r="E26" s="153"/>
      <c r="F26" s="140"/>
      <c r="G26" s="141"/>
      <c r="H26" s="204"/>
      <c r="I26" s="64"/>
      <c r="J26" s="155"/>
      <c r="K26" s="142"/>
      <c r="L26" s="142"/>
      <c r="M26" s="143"/>
      <c r="N26" s="194">
        <f>IF(E39*SIN(RADIANS(90))-(E32/1.2)&gt;N20,E39*SIN(RADIANS(90))-(E32/1.2),N20)</f>
        <v>9.2612553946911902</v>
      </c>
      <c r="O26" s="193">
        <f>B13+(E40*SIN(RADIANS(30)))-(E40/2)</f>
        <v>5</v>
      </c>
      <c r="P26" s="17"/>
      <c r="Q26" s="17"/>
      <c r="R26" s="17"/>
      <c r="S26" s="17"/>
      <c r="T26" s="17"/>
      <c r="U26" s="17"/>
      <c r="V26" s="17"/>
      <c r="W26" s="17"/>
    </row>
    <row r="27" spans="1:23" ht="12.95" customHeight="1" x14ac:dyDescent="0.2">
      <c r="A27" s="242" t="s">
        <v>205</v>
      </c>
      <c r="B27" s="316">
        <v>10</v>
      </c>
      <c r="C27" s="241" t="s">
        <v>206</v>
      </c>
      <c r="D27" s="326" t="str">
        <f>FIXED(E12-(E12*(B27/100)),0)&amp;"V - "&amp;FIXED(E12+(E12*(B27/100)),0)&amp;"V"</f>
        <v>198V - 242V</v>
      </c>
      <c r="E27" s="153"/>
      <c r="F27" s="140"/>
      <c r="G27" s="141"/>
      <c r="H27" s="204"/>
      <c r="I27" s="64"/>
      <c r="J27" s="155"/>
      <c r="K27" s="142"/>
      <c r="L27" s="142"/>
      <c r="M27" s="143"/>
      <c r="N27" s="194">
        <f>E39*SIN(RADIANS(90))-E32</f>
        <v>8.9279220613578563</v>
      </c>
      <c r="O27" s="193">
        <f>B13+(E40*SIN(RADIANS(60)))-(E40/2)</f>
        <v>5</v>
      </c>
      <c r="P27" s="17"/>
      <c r="Q27" s="17"/>
      <c r="R27" s="17"/>
      <c r="S27" s="17"/>
      <c r="T27" s="17"/>
      <c r="U27" s="17"/>
      <c r="V27" s="17"/>
      <c r="W27" s="17"/>
    </row>
    <row r="28" spans="1:23" ht="12.95" customHeight="1" x14ac:dyDescent="0.2">
      <c r="A28" s="242" t="s">
        <v>255</v>
      </c>
      <c r="B28" s="100">
        <v>98</v>
      </c>
      <c r="C28" s="241" t="s">
        <v>206</v>
      </c>
      <c r="D28" s="325"/>
      <c r="E28" s="153"/>
      <c r="F28" s="140"/>
      <c r="G28" s="141"/>
      <c r="H28" s="204"/>
      <c r="I28" s="64"/>
      <c r="J28" s="155"/>
      <c r="K28" s="142"/>
      <c r="L28" s="142"/>
      <c r="M28" s="143"/>
      <c r="N28" s="194">
        <f>IF(E39*SIN(RADIANS(60))&gt;N20,E39*SIN(RADIANS(60)),N20)</f>
        <v>9.4638581157123127</v>
      </c>
      <c r="O28" s="193">
        <f>B13+(E40*SIN(RADIANS(90)))-(E40/2)</f>
        <v>5</v>
      </c>
      <c r="P28" s="17"/>
      <c r="Q28" s="17"/>
      <c r="R28" s="17"/>
      <c r="S28" s="17"/>
      <c r="T28" s="17"/>
      <c r="U28" s="17"/>
      <c r="V28" s="17"/>
      <c r="W28" s="17"/>
    </row>
    <row r="29" spans="1:23" ht="12.95" customHeight="1" x14ac:dyDescent="0.2">
      <c r="A29" s="155"/>
      <c r="B29" s="155"/>
      <c r="C29" s="155"/>
      <c r="D29" s="47"/>
      <c r="E29" s="140"/>
      <c r="F29" s="140"/>
      <c r="G29" s="141"/>
      <c r="H29" s="204"/>
      <c r="I29" s="64"/>
      <c r="J29" s="155"/>
      <c r="K29" s="142"/>
      <c r="L29" s="142"/>
      <c r="M29" s="143"/>
      <c r="N29" s="194">
        <f>IF(E39*SIN(RADIANS(73))&gt;N20,E39*SIN(RADIANS(73)),N20)</f>
        <v>10.450423840069895</v>
      </c>
      <c r="O29" s="193">
        <f>B13+(E40*SIN(RADIANS(120)))-(E40/2)</f>
        <v>5</v>
      </c>
      <c r="P29" s="17"/>
      <c r="Q29" s="17"/>
      <c r="R29" s="17"/>
      <c r="S29" s="17"/>
      <c r="T29" s="17"/>
      <c r="U29" s="17"/>
      <c r="V29" s="17"/>
      <c r="W29" s="17"/>
    </row>
    <row r="30" spans="1:23" ht="12.95" customHeight="1" x14ac:dyDescent="0.2">
      <c r="A30" s="279" t="s">
        <v>4</v>
      </c>
      <c r="B30" s="280"/>
      <c r="C30" s="280"/>
      <c r="D30" s="205"/>
      <c r="E30" s="140"/>
      <c r="F30" s="140"/>
      <c r="G30" s="141"/>
      <c r="H30" s="140"/>
      <c r="I30" s="64"/>
      <c r="J30" s="155"/>
      <c r="K30" s="142"/>
      <c r="L30" s="142"/>
      <c r="M30" s="143"/>
      <c r="N30" s="194">
        <f>E39*SIN(RADIANS(90))</f>
        <v>10.927922061357856</v>
      </c>
      <c r="O30" s="193">
        <f>B13+(E40*SIN(RADIANS(150)))-(E40/2)</f>
        <v>5</v>
      </c>
      <c r="P30" s="17"/>
      <c r="Q30" s="17"/>
      <c r="R30" s="17"/>
      <c r="S30" s="17"/>
      <c r="T30" s="17"/>
      <c r="U30" s="17"/>
      <c r="V30" s="17"/>
      <c r="W30" s="17"/>
    </row>
    <row r="31" spans="1:23" s="127" customFormat="1" ht="12.95" customHeight="1" x14ac:dyDescent="0.15">
      <c r="A31" s="227" t="s">
        <v>264</v>
      </c>
      <c r="B31" s="195">
        <f>(B13/B14)+(B17/1000)</f>
        <v>0.81445161290322576</v>
      </c>
      <c r="C31" s="196" t="s">
        <v>260</v>
      </c>
      <c r="D31" s="225" t="str">
        <f>IF(B31&lt;=1,"Ok","Excesiva")</f>
        <v>Ok</v>
      </c>
      <c r="E31" s="141"/>
      <c r="F31" s="141"/>
      <c r="G31" s="141"/>
      <c r="H31" s="141"/>
      <c r="I31" s="236"/>
      <c r="J31" s="237"/>
      <c r="K31" s="238"/>
      <c r="L31" s="238"/>
      <c r="M31" s="258"/>
      <c r="N31" s="194">
        <f>IF(E39*SIN(RADIANS(90))-(E32/10)&gt;N20,E39*SIN(RADIANS(90))-(E32/10),N20)</f>
        <v>10.727922061357857</v>
      </c>
      <c r="O31" s="193">
        <f>B13+(E40*SIN(RADIANS(180)))-(E40/2)</f>
        <v>5</v>
      </c>
      <c r="P31" s="5"/>
      <c r="Q31" s="5"/>
      <c r="R31" s="5"/>
      <c r="S31" s="5"/>
      <c r="T31" s="5"/>
      <c r="U31" s="5"/>
      <c r="V31" s="5"/>
      <c r="W31" s="5"/>
    </row>
    <row r="32" spans="1:23" ht="12.95" customHeight="1" x14ac:dyDescent="0.2">
      <c r="A32" s="115" t="s">
        <v>195</v>
      </c>
      <c r="B32" s="137">
        <f>(B15/1000)*POWER(10,(B18/20))</f>
        <v>56.234132519034993</v>
      </c>
      <c r="C32" s="44" t="s">
        <v>196</v>
      </c>
      <c r="D32" s="264" t="s">
        <v>198</v>
      </c>
      <c r="E32" s="268">
        <v>2</v>
      </c>
      <c r="F32" s="246" t="s">
        <v>196</v>
      </c>
      <c r="G32" s="120" t="s">
        <v>272</v>
      </c>
      <c r="H32" s="217" t="str">
        <f>FIXED((2*PI()*8*B26*(B33/1000000)*E32)/3.3,2)&amp;"A"</f>
        <v>6,20A</v>
      </c>
      <c r="I32" s="64"/>
      <c r="J32" s="283" t="s">
        <v>313</v>
      </c>
      <c r="K32" s="283"/>
      <c r="L32" s="283"/>
      <c r="M32" s="150"/>
      <c r="N32" s="194">
        <f>IF(E39*SIN(RADIANS(90))-(E32/2)&gt;N20,E39*SIN(RADIANS(90))-(E32/2),N20)</f>
        <v>9.9279220613578563</v>
      </c>
      <c r="O32" s="193">
        <f>B13+(E40*SIN(RADIANS(30)))-(E40/2)</f>
        <v>5</v>
      </c>
      <c r="P32" s="17"/>
      <c r="Q32" s="17"/>
      <c r="R32" s="17"/>
      <c r="S32" s="17"/>
      <c r="T32" s="17"/>
      <c r="U32" s="17"/>
      <c r="V32" s="17"/>
      <c r="W32" s="17"/>
    </row>
    <row r="33" spans="1:118" ht="12.95" customHeight="1" x14ac:dyDescent="0.2">
      <c r="A33" s="119" t="s">
        <v>201</v>
      </c>
      <c r="B33" s="165">
        <f>(B31/(E32*2*B26))*1000000</f>
        <v>4072.2580645161293</v>
      </c>
      <c r="C33" s="112" t="s">
        <v>261</v>
      </c>
      <c r="D33" s="317"/>
      <c r="E33" s="318"/>
      <c r="F33" s="140"/>
      <c r="G33" s="266"/>
      <c r="H33" s="206"/>
      <c r="I33" s="64"/>
      <c r="J33" s="228" t="s">
        <v>309</v>
      </c>
      <c r="K33" s="230">
        <v>9</v>
      </c>
      <c r="L33" s="229" t="s">
        <v>204</v>
      </c>
      <c r="M33" s="150"/>
      <c r="N33" s="194">
        <f>IF(E39*SIN(RADIANS(90))-(E32/1.2)&gt;N20,E39*SIN(RADIANS(90))-(E32/1.2),N20)</f>
        <v>9.2612553946911902</v>
      </c>
      <c r="O33" s="193">
        <f>B13+(E40*SIN(RADIANS(60)))-(E40/2)</f>
        <v>5</v>
      </c>
      <c r="P33" s="17"/>
      <c r="Q33" s="17"/>
      <c r="R33" s="17"/>
      <c r="S33" s="17"/>
      <c r="T33" s="17"/>
      <c r="U33" s="17"/>
      <c r="V33" s="17"/>
      <c r="W33" s="17"/>
    </row>
    <row r="34" spans="1:118" ht="12.95" customHeight="1" x14ac:dyDescent="0.2">
      <c r="A34" s="119" t="s">
        <v>203</v>
      </c>
      <c r="B34" s="122">
        <f>((B13+B16+(2*B24)+E32)/SQRT(2))*(1+(B27/100))</f>
        <v>8.4004285604961861</v>
      </c>
      <c r="C34" s="112" t="s">
        <v>204</v>
      </c>
      <c r="D34" s="265" t="s">
        <v>198</v>
      </c>
      <c r="E34" s="267">
        <v>9</v>
      </c>
      <c r="F34" s="247" t="s">
        <v>204</v>
      </c>
      <c r="G34" s="276" t="str">
        <f>IF(E34&gt;=B34,"Trafo Ok","¡Trafo pequeño!")</f>
        <v>Trafo Ok</v>
      </c>
      <c r="H34" s="206"/>
      <c r="I34" s="64"/>
      <c r="J34" s="283" t="s">
        <v>4</v>
      </c>
      <c r="K34" s="283"/>
      <c r="L34" s="283"/>
      <c r="M34" s="150"/>
      <c r="N34" s="194">
        <f>E39*SIN(RADIANS(90))-E32</f>
        <v>8.9279220613578563</v>
      </c>
      <c r="O34" s="193">
        <f>B13+(E40*SIN(RADIANS(90)))-(E40/2)</f>
        <v>5</v>
      </c>
      <c r="P34" s="17"/>
      <c r="Q34" s="17"/>
      <c r="R34" s="17"/>
      <c r="S34" s="17"/>
      <c r="T34" s="17"/>
      <c r="U34" s="17"/>
      <c r="V34" s="17"/>
      <c r="W34" s="17"/>
    </row>
    <row r="35" spans="1:118" ht="12.95" customHeight="1" x14ac:dyDescent="0.2">
      <c r="A35" s="115" t="s">
        <v>257</v>
      </c>
      <c r="B35" s="223">
        <f>(B13*(B13/B14))/(((B34*SQRT(2))-(2*B24))*B31)</f>
        <v>0.49115944434385495</v>
      </c>
      <c r="C35" s="44"/>
      <c r="D35" s="106"/>
      <c r="E35" s="140"/>
      <c r="F35" s="140"/>
      <c r="G35" s="91"/>
      <c r="H35" s="206"/>
      <c r="I35" s="64"/>
      <c r="J35" s="228" t="s">
        <v>308</v>
      </c>
      <c r="K35" s="230">
        <f>((K33/(1+(B27/100)))*(SQRT(2)))-(B13+B16+(2*B24))</f>
        <v>2.7708382375980509</v>
      </c>
      <c r="L35" s="229" t="s">
        <v>196</v>
      </c>
      <c r="M35" s="150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118" ht="12.95" customHeight="1" x14ac:dyDescent="0.2">
      <c r="A36" s="120" t="s">
        <v>256</v>
      </c>
      <c r="B36" s="224">
        <f>(B13*(B13/B14))/(((B34*SQRT(2))*B31)/(B28/100))</f>
        <v>0.40840651978167808</v>
      </c>
      <c r="C36" s="112"/>
      <c r="D36" s="90"/>
      <c r="E36" s="140"/>
      <c r="F36" s="140"/>
      <c r="G36" s="141"/>
      <c r="H36" s="207"/>
      <c r="I36" s="64"/>
      <c r="J36" s="228" t="s">
        <v>316</v>
      </c>
      <c r="K36" s="230">
        <f>((K35)/POWER(10,(B18/20)))*1000</f>
        <v>0.49273245864691434</v>
      </c>
      <c r="L36" s="229" t="s">
        <v>197</v>
      </c>
      <c r="M36" s="150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118" ht="12.95" customHeight="1" x14ac:dyDescent="0.2">
      <c r="A37" s="115" t="s">
        <v>213</v>
      </c>
      <c r="B37" s="113">
        <f>(((B34*SQRT(2))-(2*B24))-B13)*B31</f>
        <v>4.1374141935483886</v>
      </c>
      <c r="C37" s="44" t="s">
        <v>207</v>
      </c>
      <c r="D37" s="281" t="str">
        <f>IF(B38&gt;=B21,"NO necesita disipador","Necesita disipador")</f>
        <v>Necesita disipador</v>
      </c>
      <c r="E37" s="327"/>
      <c r="F37" s="323"/>
      <c r="G37" s="323"/>
      <c r="H37" s="207"/>
      <c r="I37" s="64"/>
      <c r="J37" s="320" t="s">
        <v>314</v>
      </c>
      <c r="K37" s="321">
        <f>E34*SQRT(2)-(2*B24)</f>
        <v>10.927922061357856</v>
      </c>
      <c r="L37" s="319" t="s">
        <v>1</v>
      </c>
      <c r="M37" s="150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118" ht="12.95" customHeight="1" x14ac:dyDescent="0.2">
      <c r="A38" s="118" t="s">
        <v>212</v>
      </c>
      <c r="B38" s="218">
        <f>((B22-B25)/B37)-(B19+B20)</f>
        <v>19.678169815274984</v>
      </c>
      <c r="C38" s="139" t="s">
        <v>193</v>
      </c>
      <c r="D38" s="269"/>
      <c r="E38" s="270"/>
      <c r="F38" s="270"/>
      <c r="G38" s="322"/>
      <c r="H38" s="255"/>
      <c r="I38" s="64"/>
      <c r="J38" s="228" t="s">
        <v>310</v>
      </c>
      <c r="K38" s="232">
        <f>(K37-B13)*B31</f>
        <v>4.828005684037521</v>
      </c>
      <c r="L38" s="229" t="s">
        <v>207</v>
      </c>
      <c r="M38" s="150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118" ht="12.95" customHeight="1" x14ac:dyDescent="0.2">
      <c r="A39" s="120" t="s">
        <v>271</v>
      </c>
      <c r="B39" s="114" t="str">
        <f>FIXED(B34*SQRT(2)-(2*B24),2)&amp;"V"</f>
        <v>10,08V</v>
      </c>
      <c r="C39" s="81" t="str">
        <f>IF(E34*SQRT(2)-(2*B24)&lt;=B23,"Ok","¡Excesiva!")</f>
        <v>Ok</v>
      </c>
      <c r="D39" s="271"/>
      <c r="E39" s="272">
        <f>E34*SQRT(2)-(2*B24)</f>
        <v>10.927922061357856</v>
      </c>
      <c r="F39" s="270"/>
      <c r="G39" s="273"/>
      <c r="H39" s="230"/>
      <c r="I39" s="64"/>
      <c r="J39" s="328" t="s">
        <v>315</v>
      </c>
      <c r="K39" s="330">
        <f>(B13*(B13/B14))/(((K33*SQRT(2))*B31)/(B28/100))</f>
        <v>0.38119886589631774</v>
      </c>
      <c r="L39" s="229"/>
      <c r="M39" s="150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118" s="45" customFormat="1" ht="12.95" customHeight="1" x14ac:dyDescent="0.2">
      <c r="A40" s="119" t="s">
        <v>258</v>
      </c>
      <c r="B40" s="107">
        <f>((E32)/POWER(10,(B18/20)))*1000</f>
        <v>0.35565588200778403</v>
      </c>
      <c r="C40" s="112" t="s">
        <v>197</v>
      </c>
      <c r="D40" s="274"/>
      <c r="E40" s="275"/>
      <c r="F40" s="270"/>
      <c r="G40" s="270"/>
      <c r="H40" s="231"/>
      <c r="I40" s="64"/>
      <c r="J40" s="141"/>
      <c r="K40" s="140"/>
      <c r="L40" s="140"/>
      <c r="M40" s="150"/>
    </row>
    <row r="41" spans="1:118" ht="12.95" customHeight="1" x14ac:dyDescent="0.2">
      <c r="A41" s="141"/>
      <c r="B41" s="162"/>
      <c r="C41" s="140"/>
      <c r="D41" s="256"/>
      <c r="E41" s="252"/>
      <c r="F41" s="252"/>
      <c r="G41" s="254"/>
      <c r="H41" s="255"/>
      <c r="I41" s="64"/>
      <c r="J41" s="141"/>
      <c r="K41" s="140"/>
      <c r="L41" s="140"/>
      <c r="M41" s="150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118" ht="12.95" customHeight="1" x14ac:dyDescent="0.2">
      <c r="A42" s="141"/>
      <c r="B42" s="259"/>
      <c r="C42" s="140"/>
      <c r="D42" s="260"/>
      <c r="E42" s="261"/>
      <c r="F42" s="261"/>
      <c r="G42" s="254"/>
      <c r="H42" s="262"/>
      <c r="I42" s="64"/>
      <c r="J42" s="263"/>
      <c r="K42" s="140"/>
      <c r="L42" s="140"/>
      <c r="M42" s="150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118" ht="12.95" customHeight="1" x14ac:dyDescent="0.2">
      <c r="A43" s="68"/>
      <c r="B43" s="79"/>
      <c r="C43" s="80"/>
      <c r="D43" s="77"/>
      <c r="E43" s="67"/>
      <c r="F43" s="67"/>
      <c r="G43" s="68"/>
      <c r="H43" s="48"/>
      <c r="I43" s="52"/>
      <c r="J43" s="52"/>
      <c r="K43" s="62"/>
      <c r="L43" s="6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118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</row>
    <row r="45" spans="1:118" ht="12.95" customHeight="1" x14ac:dyDescent="0.2">
      <c r="A45" s="5"/>
      <c r="B45" s="7"/>
      <c r="C45" s="1"/>
      <c r="D45" s="7"/>
      <c r="E45" s="6"/>
      <c r="F45" s="6"/>
      <c r="G45" s="17"/>
      <c r="H45" s="17"/>
      <c r="I45" s="17"/>
      <c r="J45" s="17"/>
      <c r="K45" s="1"/>
      <c r="M45" s="8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</row>
    <row r="47" spans="1:118" s="45" customFormat="1" ht="12.95" customHeight="1" x14ac:dyDescent="0.2">
      <c r="A47"/>
      <c r="B47" s="8"/>
      <c r="C47" s="8"/>
      <c r="D47" s="8"/>
      <c r="E47" s="8"/>
      <c r="F47"/>
      <c r="K47" s="8"/>
      <c r="L47" s="8"/>
      <c r="M47" s="8"/>
    </row>
    <row r="48" spans="1:118" s="45" customFormat="1" ht="12.95" customHeight="1" x14ac:dyDescent="0.2">
      <c r="G48" s="8"/>
      <c r="H48"/>
      <c r="I48" s="8"/>
      <c r="J48" s="8"/>
      <c r="K48" s="8"/>
      <c r="L48" s="8"/>
      <c r="M48" s="8"/>
    </row>
    <row r="49" spans="1:13" s="45" customFormat="1" ht="12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s="45" customFormat="1" ht="12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/>
      <c r="K50" s="8"/>
      <c r="L50" s="8"/>
      <c r="M50" s="8"/>
    </row>
    <row r="51" spans="1:13" s="45" customFormat="1" ht="12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s="45" customFormat="1" ht="12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45" customFormat="1" ht="12.95" customHeight="1" x14ac:dyDescent="0.2"/>
    <row r="54" spans="1:13" s="45" customFormat="1" ht="12.95" customHeight="1" x14ac:dyDescent="0.2"/>
    <row r="55" spans="1:13" s="45" customFormat="1" ht="12.95" customHeight="1" x14ac:dyDescent="0.2"/>
    <row r="56" spans="1:13" s="45" customFormat="1" ht="12.95" customHeight="1" x14ac:dyDescent="0.2"/>
    <row r="57" spans="1:13" s="45" customFormat="1" ht="12.95" customHeight="1" x14ac:dyDescent="0.2"/>
    <row r="58" spans="1:13" s="45" customFormat="1" ht="12.95" customHeight="1" x14ac:dyDescent="0.2"/>
    <row r="59" spans="1:13" s="45" customFormat="1" ht="12.95" customHeight="1" x14ac:dyDescent="0.2"/>
    <row r="60" spans="1:13" s="45" customFormat="1" ht="12.95" customHeight="1" x14ac:dyDescent="0.2"/>
    <row r="61" spans="1:13" s="45" customFormat="1" ht="12.95" customHeight="1" x14ac:dyDescent="0.2"/>
    <row r="62" spans="1:13" s="45" customFormat="1" ht="12.95" customHeight="1" x14ac:dyDescent="0.2"/>
    <row r="63" spans="1:13" s="45" customFormat="1" ht="12.95" customHeight="1" x14ac:dyDescent="0.2"/>
    <row r="64" spans="1:13" s="45" customFormat="1" ht="12.95" customHeight="1" x14ac:dyDescent="0.2"/>
    <row r="65" s="45" customFormat="1" ht="12.95" customHeight="1" x14ac:dyDescent="0.2"/>
    <row r="66" s="45" customFormat="1" ht="12.95" customHeight="1" x14ac:dyDescent="0.2"/>
    <row r="67" s="45" customFormat="1" ht="12.95" customHeight="1" x14ac:dyDescent="0.2"/>
    <row r="68" s="45" customFormat="1" ht="12.95" customHeight="1" x14ac:dyDescent="0.2"/>
    <row r="69" s="45" customFormat="1" ht="12.95" customHeight="1" x14ac:dyDescent="0.2"/>
    <row r="70" s="45" customFormat="1" ht="12.95" customHeight="1" x14ac:dyDescent="0.2"/>
    <row r="71" s="45" customFormat="1" ht="12.95" customHeight="1" x14ac:dyDescent="0.2"/>
    <row r="72" s="45" customFormat="1" ht="12.95" customHeight="1" x14ac:dyDescent="0.2"/>
    <row r="73" s="45" customFormat="1" ht="12.95" customHeight="1" x14ac:dyDescent="0.2"/>
    <row r="74" s="45" customFormat="1" ht="12.95" customHeight="1" x14ac:dyDescent="0.2"/>
    <row r="75" s="45" customFormat="1" ht="12.95" customHeight="1" x14ac:dyDescent="0.2"/>
    <row r="76" s="45" customFormat="1" ht="12.95" customHeight="1" x14ac:dyDescent="0.2"/>
    <row r="77" s="45" customFormat="1" ht="12.95" customHeight="1" x14ac:dyDescent="0.2"/>
    <row r="78" s="45" customFormat="1" ht="12.95" customHeight="1" x14ac:dyDescent="0.2"/>
    <row r="79" s="45" customFormat="1" ht="12.95" customHeight="1" x14ac:dyDescent="0.2"/>
    <row r="80" s="45" customFormat="1" ht="12.95" customHeight="1" x14ac:dyDescent="0.2"/>
    <row r="81" s="45" customFormat="1" ht="12.95" customHeight="1" x14ac:dyDescent="0.2"/>
    <row r="82" s="45" customFormat="1" ht="12.95" customHeight="1" x14ac:dyDescent="0.2"/>
    <row r="83" s="45" customFormat="1" ht="12.95" customHeight="1" x14ac:dyDescent="0.2"/>
    <row r="84" s="45" customFormat="1" ht="12.95" customHeight="1" x14ac:dyDescent="0.2"/>
    <row r="85" s="45" customFormat="1" ht="12.95" customHeight="1" x14ac:dyDescent="0.2"/>
    <row r="86" s="45" customFormat="1" ht="12.95" customHeight="1" x14ac:dyDescent="0.2"/>
    <row r="87" s="45" customFormat="1" ht="12.95" customHeight="1" x14ac:dyDescent="0.2"/>
    <row r="88" s="45" customFormat="1" ht="12.95" customHeight="1" x14ac:dyDescent="0.2"/>
    <row r="89" s="45" customFormat="1" ht="12.95" customHeight="1" x14ac:dyDescent="0.2"/>
    <row r="90" s="45" customFormat="1" ht="12.95" customHeight="1" x14ac:dyDescent="0.2"/>
    <row r="91" s="45" customFormat="1" ht="12.95" customHeight="1" x14ac:dyDescent="0.2"/>
    <row r="92" s="45" customFormat="1" ht="12.95" customHeight="1" x14ac:dyDescent="0.2"/>
    <row r="93" s="45" customFormat="1" ht="12.95" customHeight="1" x14ac:dyDescent="0.2"/>
    <row r="94" s="45" customFormat="1" ht="12.95" customHeight="1" x14ac:dyDescent="0.2"/>
    <row r="95" s="45" customFormat="1" ht="12.95" customHeight="1" x14ac:dyDescent="0.2"/>
    <row r="96" s="45" customFormat="1" ht="12.95" customHeight="1" x14ac:dyDescent="0.2"/>
    <row r="97" s="45" customFormat="1" ht="12.95" customHeight="1" x14ac:dyDescent="0.2"/>
    <row r="98" s="45" customFormat="1" ht="12.95" customHeight="1" x14ac:dyDescent="0.2"/>
    <row r="99" s="45" customFormat="1" ht="12.95" customHeight="1" x14ac:dyDescent="0.2"/>
    <row r="100" s="45" customFormat="1" ht="12.95" customHeight="1" x14ac:dyDescent="0.2"/>
    <row r="101" s="45" customFormat="1" ht="12.95" customHeight="1" x14ac:dyDescent="0.2"/>
    <row r="102" s="45" customFormat="1" ht="12.95" customHeight="1" x14ac:dyDescent="0.2"/>
    <row r="103" s="45" customFormat="1" ht="12.95" customHeight="1" x14ac:dyDescent="0.2"/>
    <row r="104" s="45" customFormat="1" ht="12.95" customHeight="1" x14ac:dyDescent="0.2"/>
    <row r="105" s="45" customFormat="1" ht="12.95" customHeight="1" x14ac:dyDescent="0.2"/>
    <row r="106" s="45" customFormat="1" ht="12.95" customHeight="1" x14ac:dyDescent="0.2"/>
    <row r="107" s="45" customFormat="1" ht="12.95" customHeight="1" x14ac:dyDescent="0.2"/>
    <row r="108" s="45" customFormat="1" ht="12.95" customHeight="1" x14ac:dyDescent="0.2"/>
    <row r="109" s="45" customFormat="1" ht="12.95" customHeight="1" x14ac:dyDescent="0.2"/>
    <row r="110" s="45" customFormat="1" ht="12.95" customHeight="1" x14ac:dyDescent="0.2"/>
    <row r="111" s="45" customFormat="1" ht="12.95" customHeight="1" x14ac:dyDescent="0.2"/>
    <row r="112" s="45" customFormat="1" ht="12.95" customHeight="1" x14ac:dyDescent="0.2"/>
    <row r="113" s="45" customFormat="1" ht="12.95" customHeight="1" x14ac:dyDescent="0.2"/>
    <row r="114" s="45" customFormat="1" ht="12.95" customHeight="1" x14ac:dyDescent="0.2"/>
    <row r="115" s="45" customFormat="1" ht="12.95" customHeight="1" x14ac:dyDescent="0.2"/>
    <row r="116" s="45" customFormat="1" ht="12.95" customHeight="1" x14ac:dyDescent="0.2"/>
    <row r="117" s="45" customFormat="1" ht="12.95" customHeight="1" x14ac:dyDescent="0.2"/>
    <row r="118" s="45" customFormat="1" ht="12.95" customHeight="1" x14ac:dyDescent="0.2"/>
    <row r="119" s="45" customFormat="1" ht="12.95" customHeight="1" x14ac:dyDescent="0.2"/>
    <row r="120" s="45" customFormat="1" ht="12.95" customHeight="1" x14ac:dyDescent="0.2"/>
    <row r="121" s="45" customFormat="1" ht="12.95" customHeight="1" x14ac:dyDescent="0.2"/>
    <row r="122" s="45" customFormat="1" ht="12.95" customHeight="1" x14ac:dyDescent="0.2"/>
    <row r="123" s="45" customFormat="1" ht="12.95" customHeight="1" x14ac:dyDescent="0.2"/>
    <row r="124" s="45" customFormat="1" ht="12.95" customHeight="1" x14ac:dyDescent="0.2"/>
    <row r="125" s="45" customFormat="1" ht="12.95" customHeight="1" x14ac:dyDescent="0.2"/>
    <row r="126" s="45" customFormat="1" ht="12.95" customHeight="1" x14ac:dyDescent="0.2"/>
    <row r="127" s="45" customFormat="1" ht="12.95" customHeight="1" x14ac:dyDescent="0.2"/>
    <row r="128" s="45" customFormat="1" ht="12.95" customHeight="1" x14ac:dyDescent="0.2"/>
    <row r="129" s="45" customFormat="1" ht="12.95" customHeight="1" x14ac:dyDescent="0.2"/>
    <row r="130" s="45" customFormat="1" ht="12.95" customHeight="1" x14ac:dyDescent="0.2"/>
    <row r="131" s="45" customFormat="1" ht="12.95" customHeight="1" x14ac:dyDescent="0.2"/>
    <row r="132" s="45" customFormat="1" ht="12.95" customHeight="1" x14ac:dyDescent="0.2"/>
    <row r="133" s="45" customFormat="1" ht="12.95" customHeight="1" x14ac:dyDescent="0.2"/>
    <row r="134" s="45" customFormat="1" ht="12.95" customHeight="1" x14ac:dyDescent="0.2"/>
    <row r="135" s="45" customFormat="1" ht="12.95" customHeight="1" x14ac:dyDescent="0.2"/>
    <row r="136" s="45" customFormat="1" ht="12.95" customHeight="1" x14ac:dyDescent="0.2"/>
    <row r="137" s="45" customFormat="1" ht="12.95" customHeight="1" x14ac:dyDescent="0.2"/>
    <row r="138" s="45" customFormat="1" ht="12.95" customHeight="1" x14ac:dyDescent="0.2"/>
    <row r="139" s="45" customFormat="1" ht="12.95" customHeight="1" x14ac:dyDescent="0.2"/>
    <row r="140" s="45" customFormat="1" ht="12.95" customHeight="1" x14ac:dyDescent="0.2"/>
    <row r="141" s="45" customFormat="1" ht="12.95" customHeight="1" x14ac:dyDescent="0.2"/>
    <row r="142" s="45" customFormat="1" ht="12.95" customHeight="1" x14ac:dyDescent="0.2"/>
    <row r="143" s="45" customFormat="1" ht="12.95" customHeight="1" x14ac:dyDescent="0.2"/>
    <row r="144" s="45" customFormat="1" ht="12.95" customHeight="1" x14ac:dyDescent="0.2"/>
    <row r="145" s="45" customFormat="1" ht="12.95" customHeight="1" x14ac:dyDescent="0.2"/>
    <row r="146" s="45" customFormat="1" ht="12.95" customHeight="1" x14ac:dyDescent="0.2"/>
    <row r="147" s="45" customFormat="1" ht="12.95" customHeight="1" x14ac:dyDescent="0.2"/>
    <row r="148" s="45" customFormat="1" ht="12.95" customHeight="1" x14ac:dyDescent="0.2"/>
    <row r="149" s="45" customFormat="1" ht="12.95" customHeight="1" x14ac:dyDescent="0.2"/>
    <row r="150" s="45" customFormat="1" ht="12.95" customHeight="1" x14ac:dyDescent="0.2"/>
    <row r="151" s="45" customFormat="1" ht="12.95" customHeight="1" x14ac:dyDescent="0.2"/>
    <row r="152" s="45" customFormat="1" ht="12.95" customHeight="1" x14ac:dyDescent="0.2"/>
    <row r="153" s="45" customFormat="1" ht="12.95" customHeight="1" x14ac:dyDescent="0.2"/>
    <row r="154" s="45" customFormat="1" ht="12.95" customHeight="1" x14ac:dyDescent="0.2"/>
    <row r="155" s="45" customFormat="1" ht="12.95" customHeight="1" x14ac:dyDescent="0.2"/>
    <row r="156" s="45" customFormat="1" ht="12.95" customHeight="1" x14ac:dyDescent="0.2"/>
    <row r="157" s="45" customFormat="1" ht="12.95" customHeight="1" x14ac:dyDescent="0.2"/>
    <row r="158" s="45" customFormat="1" ht="12.95" customHeight="1" x14ac:dyDescent="0.2"/>
    <row r="159" s="45" customFormat="1" ht="12.95" customHeight="1" x14ac:dyDescent="0.2"/>
    <row r="160" s="45" customFormat="1" ht="12.95" customHeight="1" x14ac:dyDescent="0.2"/>
    <row r="161" s="45" customFormat="1" ht="12.95" customHeight="1" x14ac:dyDescent="0.2"/>
    <row r="162" s="45" customFormat="1" ht="12.95" customHeight="1" x14ac:dyDescent="0.2"/>
    <row r="163" s="45" customFormat="1" ht="12.95" customHeight="1" x14ac:dyDescent="0.2"/>
    <row r="164" s="45" customFormat="1" ht="12.95" customHeight="1" x14ac:dyDescent="0.2"/>
    <row r="165" s="45" customFormat="1" ht="12.95" customHeight="1" x14ac:dyDescent="0.2"/>
    <row r="166" s="45" customFormat="1" ht="12.95" customHeight="1" x14ac:dyDescent="0.2"/>
    <row r="167" s="45" customFormat="1" ht="12.95" customHeight="1" x14ac:dyDescent="0.2"/>
    <row r="168" s="45" customFormat="1" ht="12.95" customHeight="1" x14ac:dyDescent="0.2"/>
    <row r="169" s="45" customFormat="1" ht="12.95" customHeight="1" x14ac:dyDescent="0.2"/>
    <row r="170" s="45" customFormat="1" ht="12.95" customHeight="1" x14ac:dyDescent="0.2"/>
    <row r="171" s="45" customFormat="1" ht="12.95" customHeight="1" x14ac:dyDescent="0.2"/>
    <row r="172" s="45" customFormat="1" ht="12.95" customHeight="1" x14ac:dyDescent="0.2"/>
    <row r="173" s="45" customFormat="1" ht="12.95" customHeight="1" x14ac:dyDescent="0.2"/>
    <row r="174" s="45" customFormat="1" ht="12.95" customHeight="1" x14ac:dyDescent="0.2"/>
    <row r="175" s="45" customFormat="1" ht="12.95" customHeight="1" x14ac:dyDescent="0.2"/>
    <row r="176" s="45" customFormat="1" ht="12.95" customHeight="1" x14ac:dyDescent="0.2"/>
    <row r="177" s="45" customFormat="1" ht="12.95" customHeight="1" x14ac:dyDescent="0.2"/>
    <row r="178" s="45" customFormat="1" ht="12.95" customHeight="1" x14ac:dyDescent="0.2"/>
    <row r="179" s="45" customFormat="1" ht="12.95" customHeight="1" x14ac:dyDescent="0.2"/>
    <row r="180" s="45" customFormat="1" ht="12.95" customHeight="1" x14ac:dyDescent="0.2"/>
    <row r="181" s="45" customFormat="1" ht="12.95" customHeight="1" x14ac:dyDescent="0.2"/>
    <row r="182" s="45" customFormat="1" ht="12.95" customHeight="1" x14ac:dyDescent="0.2"/>
    <row r="183" s="45" customFormat="1" ht="12.95" customHeight="1" x14ac:dyDescent="0.2"/>
    <row r="184" s="45" customFormat="1" ht="12.95" customHeight="1" x14ac:dyDescent="0.2"/>
    <row r="185" s="45" customFormat="1" ht="12.95" customHeight="1" x14ac:dyDescent="0.2"/>
    <row r="186" s="45" customFormat="1" ht="12.95" customHeight="1" x14ac:dyDescent="0.2"/>
    <row r="187" s="45" customFormat="1" ht="12.95" customHeight="1" x14ac:dyDescent="0.2"/>
    <row r="188" s="45" customFormat="1" ht="12.95" customHeight="1" x14ac:dyDescent="0.2"/>
    <row r="189" s="45" customFormat="1" ht="12.95" customHeight="1" x14ac:dyDescent="0.2"/>
    <row r="190" s="45" customFormat="1" ht="12.95" customHeight="1" x14ac:dyDescent="0.2"/>
    <row r="191" s="45" customFormat="1" ht="12.95" customHeight="1" x14ac:dyDescent="0.2"/>
    <row r="192" s="45" customFormat="1" ht="12.95" customHeight="1" x14ac:dyDescent="0.2"/>
    <row r="193" s="45" customFormat="1" ht="12.95" customHeight="1" x14ac:dyDescent="0.2"/>
    <row r="194" s="45" customFormat="1" ht="12.95" customHeight="1" x14ac:dyDescent="0.2"/>
    <row r="195" s="45" customFormat="1" ht="12.95" customHeight="1" x14ac:dyDescent="0.2"/>
    <row r="196" s="45" customFormat="1" ht="12.95" customHeight="1" x14ac:dyDescent="0.2"/>
    <row r="197" s="45" customFormat="1" ht="12.95" customHeight="1" x14ac:dyDescent="0.2"/>
    <row r="198" s="45" customFormat="1" ht="12.95" customHeight="1" x14ac:dyDescent="0.2"/>
    <row r="199" s="45" customFormat="1" ht="12.95" customHeight="1" x14ac:dyDescent="0.2"/>
    <row r="200" s="45" customFormat="1" ht="12.95" customHeight="1" x14ac:dyDescent="0.2"/>
    <row r="201" s="45" customFormat="1" ht="12.95" customHeight="1" x14ac:dyDescent="0.2"/>
    <row r="202" s="45" customFormat="1" ht="12.95" customHeight="1" x14ac:dyDescent="0.2"/>
    <row r="203" s="45" customFormat="1" ht="12.95" customHeight="1" x14ac:dyDescent="0.2"/>
    <row r="204" s="45" customFormat="1" ht="12.95" customHeight="1" x14ac:dyDescent="0.2"/>
    <row r="205" s="45" customFormat="1" ht="12.95" customHeight="1" x14ac:dyDescent="0.2"/>
    <row r="206" s="45" customFormat="1" ht="12.95" customHeight="1" x14ac:dyDescent="0.2"/>
    <row r="207" s="45" customFormat="1" ht="12.95" customHeight="1" x14ac:dyDescent="0.2"/>
    <row r="208" s="45" customFormat="1" ht="12.95" customHeight="1" x14ac:dyDescent="0.2"/>
    <row r="209" s="45" customFormat="1" ht="12.95" customHeight="1" x14ac:dyDescent="0.2"/>
    <row r="210" s="45" customFormat="1" ht="12.95" customHeight="1" x14ac:dyDescent="0.2"/>
    <row r="211" s="45" customFormat="1" ht="12.95" customHeight="1" x14ac:dyDescent="0.2"/>
    <row r="212" s="45" customFormat="1" ht="12.95" customHeight="1" x14ac:dyDescent="0.2"/>
    <row r="213" s="45" customFormat="1" ht="12.95" customHeight="1" x14ac:dyDescent="0.2"/>
    <row r="214" s="45" customFormat="1" ht="12.95" customHeight="1" x14ac:dyDescent="0.2"/>
    <row r="215" s="45" customFormat="1" ht="12.95" customHeight="1" x14ac:dyDescent="0.2"/>
    <row r="216" s="45" customFormat="1" ht="12.95" customHeight="1" x14ac:dyDescent="0.2"/>
    <row r="217" s="45" customFormat="1" ht="12.95" customHeight="1" x14ac:dyDescent="0.2"/>
    <row r="218" s="45" customFormat="1" ht="12.95" customHeight="1" x14ac:dyDescent="0.2"/>
    <row r="219" s="45" customFormat="1" ht="12.95" customHeight="1" x14ac:dyDescent="0.2"/>
    <row r="220" s="45" customFormat="1" ht="12.95" customHeight="1" x14ac:dyDescent="0.2"/>
    <row r="221" s="45" customFormat="1" ht="12.95" customHeight="1" x14ac:dyDescent="0.2"/>
    <row r="222" s="45" customFormat="1" ht="12.95" customHeight="1" x14ac:dyDescent="0.2"/>
    <row r="223" s="45" customFormat="1" ht="12.95" customHeight="1" x14ac:dyDescent="0.2"/>
    <row r="224" s="45" customFormat="1" ht="12.95" customHeight="1" x14ac:dyDescent="0.2"/>
    <row r="225" s="45" customFormat="1" ht="12.95" customHeight="1" x14ac:dyDescent="0.2"/>
    <row r="226" s="45" customFormat="1" ht="12.95" customHeight="1" x14ac:dyDescent="0.2"/>
    <row r="227" s="45" customFormat="1" ht="12.95" customHeight="1" x14ac:dyDescent="0.2"/>
    <row r="228" s="45" customFormat="1" ht="12.95" customHeight="1" x14ac:dyDescent="0.2"/>
    <row r="229" s="45" customFormat="1" ht="12.95" customHeight="1" x14ac:dyDescent="0.2"/>
    <row r="230" s="45" customFormat="1" ht="12.95" customHeight="1" x14ac:dyDescent="0.2"/>
    <row r="231" s="45" customFormat="1" ht="12.95" customHeight="1" x14ac:dyDescent="0.2"/>
    <row r="232" s="45" customFormat="1" ht="12.95" customHeight="1" x14ac:dyDescent="0.2"/>
    <row r="233" s="45" customFormat="1" ht="12.95" customHeight="1" x14ac:dyDescent="0.2"/>
    <row r="234" s="45" customFormat="1" ht="12.95" customHeight="1" x14ac:dyDescent="0.2"/>
    <row r="235" s="45" customFormat="1" ht="12.95" customHeight="1" x14ac:dyDescent="0.2"/>
    <row r="236" s="45" customFormat="1" ht="12.95" customHeight="1" x14ac:dyDescent="0.2"/>
    <row r="237" s="45" customFormat="1" ht="12.95" customHeight="1" x14ac:dyDescent="0.2"/>
    <row r="238" s="45" customFormat="1" ht="12.95" customHeight="1" x14ac:dyDescent="0.2"/>
    <row r="239" s="45" customFormat="1" ht="12.95" customHeight="1" x14ac:dyDescent="0.2"/>
    <row r="240" s="45" customFormat="1" ht="12.95" customHeight="1" x14ac:dyDescent="0.2"/>
    <row r="241" s="45" customFormat="1" ht="12.95" customHeight="1" x14ac:dyDescent="0.2"/>
    <row r="242" s="45" customFormat="1" ht="12.95" customHeight="1" x14ac:dyDescent="0.2"/>
    <row r="243" s="45" customFormat="1" ht="12.95" customHeight="1" x14ac:dyDescent="0.2"/>
    <row r="244" s="45" customFormat="1" ht="12.95" customHeight="1" x14ac:dyDescent="0.2"/>
    <row r="245" s="45" customFormat="1" ht="12.95" customHeight="1" x14ac:dyDescent="0.2"/>
    <row r="246" s="45" customFormat="1" ht="12.95" customHeight="1" x14ac:dyDescent="0.2"/>
    <row r="247" s="45" customFormat="1" ht="12.95" customHeight="1" x14ac:dyDescent="0.2"/>
    <row r="248" s="45" customFormat="1" ht="12.95" customHeight="1" x14ac:dyDescent="0.2"/>
    <row r="249" s="45" customFormat="1" ht="12.95" customHeight="1" x14ac:dyDescent="0.2"/>
    <row r="250" s="45" customFormat="1" ht="12.95" customHeight="1" x14ac:dyDescent="0.2"/>
    <row r="251" s="45" customFormat="1" ht="12.95" customHeight="1" x14ac:dyDescent="0.2"/>
    <row r="252" s="45" customFormat="1" ht="12.95" customHeight="1" x14ac:dyDescent="0.2"/>
    <row r="253" s="45" customFormat="1" ht="12.95" customHeight="1" x14ac:dyDescent="0.2"/>
    <row r="254" s="45" customFormat="1" ht="12.95" customHeight="1" x14ac:dyDescent="0.2"/>
    <row r="255" s="45" customFormat="1" ht="12.95" customHeight="1" x14ac:dyDescent="0.2"/>
    <row r="256" s="45" customFormat="1" ht="12.95" customHeight="1" x14ac:dyDescent="0.2"/>
    <row r="257" s="45" customFormat="1" ht="12.95" customHeight="1" x14ac:dyDescent="0.2"/>
    <row r="258" s="45" customFormat="1" ht="12.95" customHeight="1" x14ac:dyDescent="0.2"/>
    <row r="259" s="45" customFormat="1" ht="12.95" customHeight="1" x14ac:dyDescent="0.2"/>
    <row r="260" s="45" customFormat="1" ht="12.95" customHeight="1" x14ac:dyDescent="0.2"/>
    <row r="261" s="45" customFormat="1" ht="12.95" customHeight="1" x14ac:dyDescent="0.2"/>
    <row r="262" s="45" customFormat="1" ht="12.95" customHeight="1" x14ac:dyDescent="0.2"/>
    <row r="263" s="45" customFormat="1" ht="12.95" customHeight="1" x14ac:dyDescent="0.2"/>
    <row r="264" s="45" customFormat="1" ht="12.95" customHeight="1" x14ac:dyDescent="0.2"/>
    <row r="265" s="45" customFormat="1" ht="12.95" customHeight="1" x14ac:dyDescent="0.2"/>
    <row r="266" s="45" customFormat="1" ht="12.95" customHeight="1" x14ac:dyDescent="0.2"/>
    <row r="267" s="45" customFormat="1" ht="12.95" customHeight="1" x14ac:dyDescent="0.2"/>
    <row r="268" s="45" customFormat="1" ht="12.95" customHeight="1" x14ac:dyDescent="0.2"/>
    <row r="269" s="45" customFormat="1" ht="12.95" customHeight="1" x14ac:dyDescent="0.2"/>
    <row r="270" s="45" customFormat="1" ht="12.95" customHeight="1" x14ac:dyDescent="0.2"/>
    <row r="271" s="45" customFormat="1" ht="12.95" customHeight="1" x14ac:dyDescent="0.2"/>
    <row r="272" s="45" customFormat="1" ht="12.95" customHeight="1" x14ac:dyDescent="0.2"/>
    <row r="273" s="45" customFormat="1" ht="12.95" customHeight="1" x14ac:dyDescent="0.2"/>
    <row r="274" s="45" customFormat="1" ht="12.95" customHeight="1" x14ac:dyDescent="0.2"/>
    <row r="275" s="45" customFormat="1" ht="12.95" customHeight="1" x14ac:dyDescent="0.2"/>
    <row r="276" s="45" customFormat="1" ht="12.95" customHeight="1" x14ac:dyDescent="0.2"/>
    <row r="277" s="45" customFormat="1" ht="12.95" customHeight="1" x14ac:dyDescent="0.2"/>
    <row r="278" s="45" customFormat="1" ht="12.95" customHeight="1" x14ac:dyDescent="0.2"/>
    <row r="279" s="45" customFormat="1" ht="12.95" customHeight="1" x14ac:dyDescent="0.2"/>
    <row r="280" s="45" customFormat="1" ht="12.95" customHeight="1" x14ac:dyDescent="0.2"/>
    <row r="281" s="45" customFormat="1" ht="12.95" customHeight="1" x14ac:dyDescent="0.2"/>
    <row r="282" s="45" customFormat="1" ht="12.95" customHeight="1" x14ac:dyDescent="0.2"/>
    <row r="283" s="45" customFormat="1" ht="12.95" customHeight="1" x14ac:dyDescent="0.2"/>
    <row r="284" s="45" customFormat="1" ht="12.95" customHeight="1" x14ac:dyDescent="0.2"/>
    <row r="285" s="45" customFormat="1" ht="12.95" customHeight="1" x14ac:dyDescent="0.2"/>
    <row r="286" s="45" customFormat="1" ht="12.95" customHeight="1" x14ac:dyDescent="0.2"/>
    <row r="287" s="45" customFormat="1" ht="12.95" customHeight="1" x14ac:dyDescent="0.2"/>
    <row r="288" s="45" customFormat="1" ht="12.95" customHeight="1" x14ac:dyDescent="0.2"/>
    <row r="289" s="45" customFormat="1" ht="12.95" customHeight="1" x14ac:dyDescent="0.2"/>
    <row r="290" s="45" customFormat="1" ht="12.95" customHeight="1" x14ac:dyDescent="0.2"/>
    <row r="291" s="45" customFormat="1" ht="12.95" customHeight="1" x14ac:dyDescent="0.2"/>
    <row r="292" s="45" customFormat="1" ht="12.95" customHeight="1" x14ac:dyDescent="0.2"/>
    <row r="293" s="45" customFormat="1" ht="12.95" customHeight="1" x14ac:dyDescent="0.2"/>
    <row r="294" s="45" customFormat="1" ht="12.95" customHeight="1" x14ac:dyDescent="0.2"/>
    <row r="295" s="45" customFormat="1" ht="12.95" customHeight="1" x14ac:dyDescent="0.2"/>
    <row r="296" s="45" customFormat="1" ht="12.95" customHeight="1" x14ac:dyDescent="0.2"/>
    <row r="297" s="45" customFormat="1" ht="12.95" customHeight="1" x14ac:dyDescent="0.2"/>
    <row r="298" s="45" customFormat="1" ht="12.95" customHeight="1" x14ac:dyDescent="0.2"/>
    <row r="299" s="45" customFormat="1" ht="12.95" customHeight="1" x14ac:dyDescent="0.2"/>
    <row r="300" s="45" customFormat="1" ht="12.95" customHeight="1" x14ac:dyDescent="0.2"/>
    <row r="301" s="45" customFormat="1" ht="12.95" customHeight="1" x14ac:dyDescent="0.2"/>
    <row r="302" s="45" customFormat="1" ht="12.95" customHeight="1" x14ac:dyDescent="0.2"/>
    <row r="303" s="45" customFormat="1" ht="12.95" customHeight="1" x14ac:dyDescent="0.2"/>
    <row r="304" s="45" customFormat="1" ht="12.95" customHeight="1" x14ac:dyDescent="0.2"/>
    <row r="305" s="45" customFormat="1" ht="12.95" customHeight="1" x14ac:dyDescent="0.2"/>
    <row r="306" s="45" customFormat="1" ht="12.95" customHeight="1" x14ac:dyDescent="0.2"/>
    <row r="307" s="45" customFormat="1" ht="12.95" customHeight="1" x14ac:dyDescent="0.2"/>
    <row r="308" s="45" customFormat="1" ht="12.95" customHeight="1" x14ac:dyDescent="0.2"/>
    <row r="309" s="45" customFormat="1" ht="12.95" customHeight="1" x14ac:dyDescent="0.2"/>
    <row r="310" s="45" customFormat="1" ht="12.95" customHeight="1" x14ac:dyDescent="0.2"/>
    <row r="311" s="45" customFormat="1" ht="12.95" customHeight="1" x14ac:dyDescent="0.2"/>
    <row r="312" s="45" customFormat="1" ht="12.95" customHeight="1" x14ac:dyDescent="0.2"/>
    <row r="313" s="45" customFormat="1" ht="12.95" customHeight="1" x14ac:dyDescent="0.2"/>
    <row r="314" s="45" customFormat="1" ht="12.95" customHeight="1" x14ac:dyDescent="0.2"/>
    <row r="315" s="45" customFormat="1" ht="12.95" customHeight="1" x14ac:dyDescent="0.2"/>
    <row r="316" s="45" customFormat="1" ht="12.95" customHeight="1" x14ac:dyDescent="0.2"/>
    <row r="317" s="45" customFormat="1" ht="12.95" customHeight="1" x14ac:dyDescent="0.2"/>
    <row r="318" s="45" customFormat="1" ht="12.95" customHeight="1" x14ac:dyDescent="0.2"/>
    <row r="319" s="45" customFormat="1" ht="12.95" customHeight="1" x14ac:dyDescent="0.2"/>
    <row r="320" s="45" customFormat="1" ht="12.95" customHeight="1" x14ac:dyDescent="0.2"/>
    <row r="321" s="45" customFormat="1" ht="12.95" customHeight="1" x14ac:dyDescent="0.2"/>
    <row r="322" s="45" customFormat="1" ht="12.95" customHeight="1" x14ac:dyDescent="0.2"/>
    <row r="323" s="45" customFormat="1" ht="12.95" customHeight="1" x14ac:dyDescent="0.2"/>
    <row r="324" s="45" customFormat="1" ht="12.95" customHeight="1" x14ac:dyDescent="0.2"/>
    <row r="325" s="45" customFormat="1" ht="12.95" customHeight="1" x14ac:dyDescent="0.2"/>
    <row r="326" s="45" customFormat="1" ht="12.95" customHeight="1" x14ac:dyDescent="0.2"/>
    <row r="327" s="45" customFormat="1" ht="12.95" customHeight="1" x14ac:dyDescent="0.2"/>
    <row r="328" s="45" customFormat="1" ht="12.95" customHeight="1" x14ac:dyDescent="0.2"/>
    <row r="329" s="45" customFormat="1" ht="12.95" customHeight="1" x14ac:dyDescent="0.2"/>
    <row r="330" s="45" customFormat="1" ht="12.95" customHeight="1" x14ac:dyDescent="0.2"/>
    <row r="331" s="45" customFormat="1" ht="12.95" customHeight="1" x14ac:dyDescent="0.2"/>
    <row r="332" s="45" customFormat="1" ht="12.95" customHeight="1" x14ac:dyDescent="0.2"/>
    <row r="333" s="45" customFormat="1" ht="12.95" customHeight="1" x14ac:dyDescent="0.2"/>
    <row r="334" s="45" customFormat="1" ht="12.95" customHeight="1" x14ac:dyDescent="0.2"/>
    <row r="335" s="45" customFormat="1" ht="12.95" customHeight="1" x14ac:dyDescent="0.2"/>
    <row r="336" s="45" customFormat="1" ht="12.95" customHeight="1" x14ac:dyDescent="0.2"/>
    <row r="337" s="45" customFormat="1" ht="12.95" customHeight="1" x14ac:dyDescent="0.2"/>
    <row r="338" s="45" customFormat="1" ht="12.95" customHeight="1" x14ac:dyDescent="0.2"/>
    <row r="339" s="45" customFormat="1" ht="12.95" customHeight="1" x14ac:dyDescent="0.2"/>
    <row r="340" s="45" customFormat="1" ht="12.95" customHeight="1" x14ac:dyDescent="0.2"/>
    <row r="341" s="45" customFormat="1" ht="12.95" customHeight="1" x14ac:dyDescent="0.2"/>
    <row r="342" s="45" customFormat="1" ht="12.95" customHeight="1" x14ac:dyDescent="0.2"/>
    <row r="343" s="45" customFormat="1" ht="12.95" customHeight="1" x14ac:dyDescent="0.2"/>
    <row r="344" s="45" customFormat="1" ht="12.95" customHeight="1" x14ac:dyDescent="0.2"/>
    <row r="345" s="45" customFormat="1" ht="12.95" customHeight="1" x14ac:dyDescent="0.2"/>
    <row r="346" s="45" customFormat="1" ht="12.95" customHeight="1" x14ac:dyDescent="0.2"/>
    <row r="347" s="45" customFormat="1" ht="12.95" customHeight="1" x14ac:dyDescent="0.2"/>
    <row r="348" s="45" customFormat="1" ht="12.95" customHeight="1" x14ac:dyDescent="0.2"/>
    <row r="349" s="45" customFormat="1" ht="12.95" customHeight="1" x14ac:dyDescent="0.2"/>
    <row r="350" s="45" customFormat="1" ht="12.95" customHeight="1" x14ac:dyDescent="0.2"/>
    <row r="351" s="45" customFormat="1" ht="12.95" customHeight="1" x14ac:dyDescent="0.2"/>
    <row r="352" s="45" customFormat="1" ht="12.95" customHeight="1" x14ac:dyDescent="0.2"/>
    <row r="353" s="45" customFormat="1" ht="12.95" customHeight="1" x14ac:dyDescent="0.2"/>
    <row r="354" s="45" customFormat="1" ht="12.95" customHeight="1" x14ac:dyDescent="0.2"/>
    <row r="355" s="45" customFormat="1" ht="12.95" customHeight="1" x14ac:dyDescent="0.2"/>
    <row r="356" s="45" customFormat="1" ht="12.95" customHeight="1" x14ac:dyDescent="0.2"/>
    <row r="357" s="45" customFormat="1" ht="12.95" customHeight="1" x14ac:dyDescent="0.2"/>
    <row r="358" s="45" customFormat="1" ht="12.95" customHeight="1" x14ac:dyDescent="0.2"/>
    <row r="359" s="45" customFormat="1" ht="12.95" customHeight="1" x14ac:dyDescent="0.2"/>
    <row r="360" s="45" customFormat="1" ht="12.95" customHeight="1" x14ac:dyDescent="0.2"/>
    <row r="361" s="45" customFormat="1" ht="12.95" customHeight="1" x14ac:dyDescent="0.2"/>
    <row r="362" s="45" customFormat="1" ht="12.95" customHeight="1" x14ac:dyDescent="0.2"/>
    <row r="363" s="45" customFormat="1" ht="12.95" customHeight="1" x14ac:dyDescent="0.2"/>
    <row r="364" s="45" customFormat="1" ht="12.95" customHeight="1" x14ac:dyDescent="0.2"/>
    <row r="365" s="45" customFormat="1" ht="12.95" customHeight="1" x14ac:dyDescent="0.2"/>
    <row r="366" s="45" customFormat="1" ht="12.95" customHeight="1" x14ac:dyDescent="0.2"/>
    <row r="367" s="45" customFormat="1" ht="12.95" customHeight="1" x14ac:dyDescent="0.2"/>
    <row r="368" s="45" customFormat="1" ht="12.95" customHeight="1" x14ac:dyDescent="0.2"/>
    <row r="369" s="45" customFormat="1" ht="12.95" customHeight="1" x14ac:dyDescent="0.2"/>
    <row r="370" s="45" customFormat="1" ht="12.95" customHeight="1" x14ac:dyDescent="0.2"/>
    <row r="371" s="45" customFormat="1" ht="12.95" customHeight="1" x14ac:dyDescent="0.2"/>
    <row r="372" s="45" customFormat="1" ht="12.95" customHeight="1" x14ac:dyDescent="0.2"/>
    <row r="373" s="45" customFormat="1" ht="12.95" customHeight="1" x14ac:dyDescent="0.2"/>
    <row r="374" s="45" customFormat="1" ht="12.95" customHeight="1" x14ac:dyDescent="0.2"/>
    <row r="375" s="45" customFormat="1" ht="12.95" customHeight="1" x14ac:dyDescent="0.2"/>
    <row r="376" s="45" customFormat="1" ht="12.95" customHeight="1" x14ac:dyDescent="0.2"/>
    <row r="377" s="45" customFormat="1" ht="12.95" customHeight="1" x14ac:dyDescent="0.2"/>
    <row r="378" s="45" customFormat="1" ht="12.95" customHeight="1" x14ac:dyDescent="0.2"/>
    <row r="379" s="45" customFormat="1" ht="12.95" customHeight="1" x14ac:dyDescent="0.2"/>
    <row r="380" s="45" customFormat="1" ht="12.95" customHeight="1" x14ac:dyDescent="0.2"/>
    <row r="381" s="45" customFormat="1" ht="12.95" customHeight="1" x14ac:dyDescent="0.2"/>
    <row r="382" s="45" customFormat="1" ht="12.95" customHeight="1" x14ac:dyDescent="0.2"/>
    <row r="383" s="45" customFormat="1" ht="12.95" customHeight="1" x14ac:dyDescent="0.2"/>
    <row r="384" s="45" customFormat="1" ht="12.95" customHeight="1" x14ac:dyDescent="0.2"/>
    <row r="385" s="45" customFormat="1" ht="12.95" customHeight="1" x14ac:dyDescent="0.2"/>
    <row r="386" s="45" customFormat="1" ht="12.95" customHeight="1" x14ac:dyDescent="0.2"/>
    <row r="387" s="45" customFormat="1" ht="12.95" customHeight="1" x14ac:dyDescent="0.2"/>
    <row r="388" s="45" customFormat="1" ht="12.95" customHeight="1" x14ac:dyDescent="0.2"/>
    <row r="389" s="45" customFormat="1" ht="12.95" customHeight="1" x14ac:dyDescent="0.2"/>
    <row r="390" s="45" customFormat="1" ht="12.95" customHeight="1" x14ac:dyDescent="0.2"/>
    <row r="391" s="45" customFormat="1" ht="12.95" customHeight="1" x14ac:dyDescent="0.2"/>
    <row r="392" s="45" customFormat="1" ht="12.95" customHeight="1" x14ac:dyDescent="0.2"/>
    <row r="393" s="45" customFormat="1" ht="12.95" customHeight="1" x14ac:dyDescent="0.2"/>
    <row r="394" s="45" customFormat="1" ht="12.95" customHeight="1" x14ac:dyDescent="0.2"/>
    <row r="395" s="45" customFormat="1" ht="12.95" customHeight="1" x14ac:dyDescent="0.2"/>
    <row r="396" s="45" customFormat="1" ht="12.95" customHeight="1" x14ac:dyDescent="0.2"/>
    <row r="397" s="45" customFormat="1" ht="12.95" customHeight="1" x14ac:dyDescent="0.2"/>
    <row r="398" s="45" customFormat="1" ht="12.95" customHeight="1" x14ac:dyDescent="0.2"/>
    <row r="399" s="45" customFormat="1" ht="12.95" customHeight="1" x14ac:dyDescent="0.2"/>
    <row r="400" s="45" customFormat="1" ht="12.95" customHeight="1" x14ac:dyDescent="0.2"/>
    <row r="401" s="45" customFormat="1" ht="12.95" customHeight="1" x14ac:dyDescent="0.2"/>
    <row r="402" s="45" customFormat="1" ht="12.95" customHeight="1" x14ac:dyDescent="0.2"/>
    <row r="403" s="45" customFormat="1" ht="12.95" customHeight="1" x14ac:dyDescent="0.2"/>
    <row r="404" s="45" customFormat="1" ht="12.95" customHeight="1" x14ac:dyDescent="0.2"/>
    <row r="405" s="45" customFormat="1" ht="12.95" customHeight="1" x14ac:dyDescent="0.2"/>
    <row r="406" s="45" customFormat="1" ht="12.95" customHeight="1" x14ac:dyDescent="0.2"/>
    <row r="407" s="45" customFormat="1" ht="12.95" customHeight="1" x14ac:dyDescent="0.2"/>
    <row r="408" s="45" customFormat="1" ht="12.95" customHeight="1" x14ac:dyDescent="0.2"/>
    <row r="409" s="45" customFormat="1" ht="12.95" customHeight="1" x14ac:dyDescent="0.2"/>
    <row r="410" s="45" customFormat="1" ht="12.95" customHeight="1" x14ac:dyDescent="0.2"/>
    <row r="411" s="45" customFormat="1" ht="12.95" customHeight="1" x14ac:dyDescent="0.2"/>
    <row r="412" s="45" customFormat="1" ht="12.95" customHeight="1" x14ac:dyDescent="0.2"/>
    <row r="413" s="45" customFormat="1" ht="12.95" customHeight="1" x14ac:dyDescent="0.2"/>
    <row r="414" s="45" customFormat="1" ht="12.95" customHeight="1" x14ac:dyDescent="0.2"/>
    <row r="415" s="45" customFormat="1" ht="12.95" customHeight="1" x14ac:dyDescent="0.2"/>
    <row r="416" s="45" customFormat="1" ht="12.95" customHeight="1" x14ac:dyDescent="0.2"/>
    <row r="417" s="45" customFormat="1" ht="12.95" customHeight="1" x14ac:dyDescent="0.2"/>
    <row r="418" s="45" customFormat="1" ht="12.95" customHeight="1" x14ac:dyDescent="0.2"/>
    <row r="419" s="45" customFormat="1" ht="12.95" customHeight="1" x14ac:dyDescent="0.2"/>
    <row r="420" s="45" customFormat="1" ht="12.95" customHeight="1" x14ac:dyDescent="0.2"/>
    <row r="421" s="45" customFormat="1" ht="12.95" customHeight="1" x14ac:dyDescent="0.2"/>
    <row r="422" s="45" customFormat="1" ht="12.95" customHeight="1" x14ac:dyDescent="0.2"/>
    <row r="423" s="45" customFormat="1" ht="12.95" customHeight="1" x14ac:dyDescent="0.2"/>
    <row r="424" s="45" customFormat="1" ht="12.95" customHeight="1" x14ac:dyDescent="0.2"/>
    <row r="425" s="45" customFormat="1" ht="12.95" customHeight="1" x14ac:dyDescent="0.2"/>
    <row r="426" s="45" customFormat="1" ht="12.95" customHeight="1" x14ac:dyDescent="0.2"/>
    <row r="427" s="45" customFormat="1" ht="12.95" customHeight="1" x14ac:dyDescent="0.2"/>
    <row r="428" s="45" customFormat="1" ht="12.95" customHeight="1" x14ac:dyDescent="0.2"/>
    <row r="429" s="45" customFormat="1" ht="12.95" customHeight="1" x14ac:dyDescent="0.2"/>
    <row r="430" s="45" customFormat="1" ht="12.95" customHeight="1" x14ac:dyDescent="0.2"/>
    <row r="431" s="45" customFormat="1" ht="12.95" customHeight="1" x14ac:dyDescent="0.2"/>
    <row r="432" s="45" customFormat="1" ht="12.95" customHeight="1" x14ac:dyDescent="0.2"/>
    <row r="433" s="45" customFormat="1" ht="12.95" customHeight="1" x14ac:dyDescent="0.2"/>
    <row r="434" s="45" customFormat="1" ht="12.95" customHeight="1" x14ac:dyDescent="0.2"/>
    <row r="435" s="45" customFormat="1" ht="12.95" customHeight="1" x14ac:dyDescent="0.2"/>
    <row r="436" s="45" customFormat="1" ht="12.95" customHeight="1" x14ac:dyDescent="0.2"/>
    <row r="437" s="45" customFormat="1" ht="12.95" customHeight="1" x14ac:dyDescent="0.2"/>
    <row r="438" s="45" customFormat="1" ht="12.95" customHeight="1" x14ac:dyDescent="0.2"/>
    <row r="439" s="45" customFormat="1" ht="12.95" customHeight="1" x14ac:dyDescent="0.2"/>
    <row r="440" s="45" customFormat="1" ht="12.95" customHeight="1" x14ac:dyDescent="0.2"/>
    <row r="441" s="45" customFormat="1" ht="12.95" customHeight="1" x14ac:dyDescent="0.2"/>
    <row r="442" s="45" customFormat="1" ht="12.95" customHeight="1" x14ac:dyDescent="0.2"/>
    <row r="443" s="45" customFormat="1" ht="12.95" customHeight="1" x14ac:dyDescent="0.2"/>
    <row r="444" s="45" customFormat="1" ht="12.95" customHeight="1" x14ac:dyDescent="0.2"/>
    <row r="445" s="45" customFormat="1" ht="12.95" customHeight="1" x14ac:dyDescent="0.2"/>
    <row r="446" s="45" customFormat="1" ht="12.95" customHeight="1" x14ac:dyDescent="0.2"/>
    <row r="447" s="45" customFormat="1" ht="12.95" customHeight="1" x14ac:dyDescent="0.2"/>
    <row r="448" s="45" customFormat="1" ht="12.95" customHeight="1" x14ac:dyDescent="0.2"/>
    <row r="449" s="45" customFormat="1" ht="12.95" customHeight="1" x14ac:dyDescent="0.2"/>
    <row r="450" s="45" customFormat="1" ht="12.95" customHeight="1" x14ac:dyDescent="0.2"/>
    <row r="451" s="45" customFormat="1" ht="12.95" customHeight="1" x14ac:dyDescent="0.2"/>
    <row r="452" s="45" customFormat="1" ht="12.95" customHeight="1" x14ac:dyDescent="0.2"/>
    <row r="453" s="45" customFormat="1" ht="12.95" customHeight="1" x14ac:dyDescent="0.2"/>
    <row r="454" s="45" customFormat="1" ht="12.95" customHeight="1" x14ac:dyDescent="0.2"/>
    <row r="455" s="45" customFormat="1" ht="12.95" customHeight="1" x14ac:dyDescent="0.2"/>
    <row r="456" s="45" customFormat="1" ht="12.95" customHeight="1" x14ac:dyDescent="0.2"/>
    <row r="457" s="45" customFormat="1" ht="12.95" customHeight="1" x14ac:dyDescent="0.2"/>
    <row r="458" s="45" customFormat="1" ht="12.95" customHeight="1" x14ac:dyDescent="0.2"/>
    <row r="459" s="45" customFormat="1" ht="12.95" customHeight="1" x14ac:dyDescent="0.2"/>
    <row r="460" s="45" customFormat="1" ht="12.95" customHeight="1" x14ac:dyDescent="0.2"/>
    <row r="461" s="45" customFormat="1" ht="12.95" customHeight="1" x14ac:dyDescent="0.2"/>
    <row r="462" s="45" customFormat="1" ht="12.95" customHeight="1" x14ac:dyDescent="0.2"/>
    <row r="463" s="45" customFormat="1" ht="12.95" customHeight="1" x14ac:dyDescent="0.2"/>
    <row r="464" s="45" customFormat="1" ht="12.95" customHeight="1" x14ac:dyDescent="0.2"/>
    <row r="465" s="45" customFormat="1" ht="12.95" customHeight="1" x14ac:dyDescent="0.2"/>
    <row r="466" s="45" customFormat="1" ht="12.95" customHeight="1" x14ac:dyDescent="0.2"/>
    <row r="467" s="45" customFormat="1" ht="12.95" customHeight="1" x14ac:dyDescent="0.2"/>
    <row r="468" s="45" customFormat="1" ht="12.95" customHeight="1" x14ac:dyDescent="0.2"/>
    <row r="469" s="45" customFormat="1" ht="12.95" customHeight="1" x14ac:dyDescent="0.2"/>
    <row r="470" s="45" customFormat="1" ht="12.95" customHeight="1" x14ac:dyDescent="0.2"/>
    <row r="471" s="45" customFormat="1" ht="12.95" customHeight="1" x14ac:dyDescent="0.2"/>
    <row r="472" s="45" customFormat="1" ht="12.95" customHeight="1" x14ac:dyDescent="0.2"/>
    <row r="473" s="45" customFormat="1" ht="12.95" customHeight="1" x14ac:dyDescent="0.2"/>
    <row r="474" s="45" customFormat="1" ht="12.95" customHeight="1" x14ac:dyDescent="0.2"/>
    <row r="475" s="45" customFormat="1" ht="12.95" customHeight="1" x14ac:dyDescent="0.2"/>
    <row r="476" s="45" customFormat="1" ht="12.95" customHeight="1" x14ac:dyDescent="0.2"/>
    <row r="477" s="45" customFormat="1" ht="12.95" customHeight="1" x14ac:dyDescent="0.2"/>
    <row r="478" s="45" customFormat="1" ht="12.95" customHeight="1" x14ac:dyDescent="0.2"/>
    <row r="479" s="45" customFormat="1" ht="12.95" customHeight="1" x14ac:dyDescent="0.2"/>
    <row r="480" s="45" customFormat="1" ht="12.95" customHeight="1" x14ac:dyDescent="0.2"/>
    <row r="481" s="45" customFormat="1" ht="12.95" customHeight="1" x14ac:dyDescent="0.2"/>
    <row r="482" s="45" customFormat="1" ht="12.95" customHeight="1" x14ac:dyDescent="0.2"/>
    <row r="483" s="45" customFormat="1" ht="12.95" customHeight="1" x14ac:dyDescent="0.2"/>
    <row r="484" s="45" customFormat="1" ht="12.95" customHeight="1" x14ac:dyDescent="0.2"/>
    <row r="485" s="45" customFormat="1" ht="12.95" customHeight="1" x14ac:dyDescent="0.2"/>
    <row r="486" s="45" customFormat="1" ht="12.95" customHeight="1" x14ac:dyDescent="0.2"/>
    <row r="487" s="45" customFormat="1" ht="12.95" customHeight="1" x14ac:dyDescent="0.2"/>
    <row r="488" s="45" customFormat="1" ht="12.95" customHeight="1" x14ac:dyDescent="0.2"/>
    <row r="489" s="45" customFormat="1" ht="12.95" customHeight="1" x14ac:dyDescent="0.2"/>
    <row r="490" s="45" customFormat="1" ht="12.95" customHeight="1" x14ac:dyDescent="0.2"/>
    <row r="491" s="45" customFormat="1" ht="12.95" customHeight="1" x14ac:dyDescent="0.2"/>
    <row r="492" s="45" customFormat="1" ht="12.95" customHeight="1" x14ac:dyDescent="0.2"/>
    <row r="493" s="45" customFormat="1" ht="12.95" customHeight="1" x14ac:dyDescent="0.2"/>
    <row r="494" s="45" customFormat="1" ht="12.95" customHeight="1" x14ac:dyDescent="0.2"/>
    <row r="495" s="45" customFormat="1" ht="12.95" customHeight="1" x14ac:dyDescent="0.2"/>
    <row r="496" s="45" customFormat="1" ht="12.95" customHeight="1" x14ac:dyDescent="0.2"/>
    <row r="497" s="45" customFormat="1" ht="12.95" customHeight="1" x14ac:dyDescent="0.2"/>
    <row r="498" s="45" customFormat="1" ht="12.95" customHeight="1" x14ac:dyDescent="0.2"/>
    <row r="499" s="45" customFormat="1" ht="12.95" customHeight="1" x14ac:dyDescent="0.2"/>
    <row r="500" s="45" customFormat="1" ht="12.95" customHeight="1" x14ac:dyDescent="0.2"/>
    <row r="501" s="45" customFormat="1" ht="12.95" customHeight="1" x14ac:dyDescent="0.2"/>
    <row r="502" s="45" customFormat="1" ht="12.95" customHeight="1" x14ac:dyDescent="0.2"/>
    <row r="503" s="45" customFormat="1" ht="12.95" customHeight="1" x14ac:dyDescent="0.2"/>
    <row r="504" s="45" customFormat="1" ht="12.95" customHeight="1" x14ac:dyDescent="0.2"/>
    <row r="505" s="45" customFormat="1" ht="12.95" customHeight="1" x14ac:dyDescent="0.2"/>
    <row r="506" s="45" customFormat="1" ht="12.95" customHeight="1" x14ac:dyDescent="0.2"/>
    <row r="507" s="45" customFormat="1" ht="12.95" customHeight="1" x14ac:dyDescent="0.2"/>
    <row r="508" s="45" customFormat="1" ht="12.95" customHeight="1" x14ac:dyDescent="0.2"/>
    <row r="509" s="45" customFormat="1" ht="12.95" customHeight="1" x14ac:dyDescent="0.2"/>
    <row r="510" s="45" customFormat="1" ht="12.95" customHeight="1" x14ac:dyDescent="0.2"/>
    <row r="511" s="45" customFormat="1" ht="12.95" customHeight="1" x14ac:dyDescent="0.2"/>
    <row r="512" s="45" customFormat="1" ht="12.95" customHeight="1" x14ac:dyDescent="0.2"/>
    <row r="513" s="45" customFormat="1" ht="12.95" customHeight="1" x14ac:dyDescent="0.2"/>
    <row r="514" s="45" customFormat="1" ht="12.95" customHeight="1" x14ac:dyDescent="0.2"/>
    <row r="515" s="45" customFormat="1" ht="12.95" customHeight="1" x14ac:dyDescent="0.2"/>
    <row r="516" s="45" customFormat="1" ht="12.95" customHeight="1" x14ac:dyDescent="0.2"/>
    <row r="517" s="45" customFormat="1" ht="12.95" customHeight="1" x14ac:dyDescent="0.2"/>
    <row r="518" s="45" customFormat="1" ht="12.95" customHeight="1" x14ac:dyDescent="0.2"/>
    <row r="519" s="45" customFormat="1" ht="12.95" customHeight="1" x14ac:dyDescent="0.2"/>
    <row r="520" s="45" customFormat="1" ht="12.95" customHeight="1" x14ac:dyDescent="0.2"/>
    <row r="521" s="45" customFormat="1" ht="12.95" customHeight="1" x14ac:dyDescent="0.2"/>
    <row r="522" s="45" customFormat="1" ht="12.95" customHeight="1" x14ac:dyDescent="0.2"/>
    <row r="523" s="45" customFormat="1" ht="12.95" customHeight="1" x14ac:dyDescent="0.2"/>
    <row r="524" s="45" customFormat="1" ht="12.95" customHeight="1" x14ac:dyDescent="0.2"/>
    <row r="525" s="45" customFormat="1" ht="12.95" customHeight="1" x14ac:dyDescent="0.2"/>
    <row r="526" s="45" customFormat="1" ht="12.95" customHeight="1" x14ac:dyDescent="0.2"/>
    <row r="527" s="45" customFormat="1" ht="12.95" customHeight="1" x14ac:dyDescent="0.2"/>
    <row r="528" s="45" customFormat="1" ht="12.95" customHeight="1" x14ac:dyDescent="0.2"/>
    <row r="529" s="45" customFormat="1" ht="12.95" customHeight="1" x14ac:dyDescent="0.2"/>
    <row r="530" s="45" customFormat="1" ht="12.95" customHeight="1" x14ac:dyDescent="0.2"/>
    <row r="531" s="45" customFormat="1" ht="12.95" customHeight="1" x14ac:dyDescent="0.2"/>
    <row r="532" s="45" customFormat="1" ht="12.95" customHeight="1" x14ac:dyDescent="0.2"/>
    <row r="533" s="45" customFormat="1" ht="12.95" customHeight="1" x14ac:dyDescent="0.2"/>
    <row r="534" s="45" customFormat="1" ht="12.95" customHeight="1" x14ac:dyDescent="0.2"/>
    <row r="535" s="45" customFormat="1" ht="12.95" customHeight="1" x14ac:dyDescent="0.2"/>
    <row r="536" s="45" customFormat="1" ht="12.95" customHeight="1" x14ac:dyDescent="0.2"/>
    <row r="537" s="45" customFormat="1" ht="12.95" customHeight="1" x14ac:dyDescent="0.2"/>
    <row r="538" s="45" customFormat="1" ht="12.95" customHeight="1" x14ac:dyDescent="0.2"/>
    <row r="539" s="45" customFormat="1" ht="12.95" customHeight="1" x14ac:dyDescent="0.2"/>
    <row r="540" s="45" customFormat="1" ht="12.95" customHeight="1" x14ac:dyDescent="0.2"/>
    <row r="541" s="45" customFormat="1" ht="12.95" customHeight="1" x14ac:dyDescent="0.2"/>
    <row r="542" s="45" customFormat="1" ht="12.95" customHeight="1" x14ac:dyDescent="0.2"/>
    <row r="543" s="45" customFormat="1" ht="12.95" customHeight="1" x14ac:dyDescent="0.2"/>
    <row r="544" s="45" customFormat="1" ht="12.95" customHeight="1" x14ac:dyDescent="0.2"/>
    <row r="545" s="45" customFormat="1" ht="12.95" customHeight="1" x14ac:dyDescent="0.2"/>
    <row r="546" s="45" customFormat="1" ht="12.95" customHeight="1" x14ac:dyDescent="0.2"/>
    <row r="547" s="45" customFormat="1" ht="12.95" customHeight="1" x14ac:dyDescent="0.2"/>
    <row r="548" s="45" customFormat="1" ht="12.95" customHeight="1" x14ac:dyDescent="0.2"/>
    <row r="549" s="45" customFormat="1" ht="12.95" customHeight="1" x14ac:dyDescent="0.2"/>
    <row r="550" s="45" customFormat="1" ht="12.95" customHeight="1" x14ac:dyDescent="0.2"/>
    <row r="551" s="45" customFormat="1" ht="12.95" customHeight="1" x14ac:dyDescent="0.2"/>
    <row r="552" s="45" customFormat="1" ht="12.95" customHeight="1" x14ac:dyDescent="0.2"/>
    <row r="553" s="45" customFormat="1" ht="12.95" customHeight="1" x14ac:dyDescent="0.2"/>
    <row r="554" s="45" customFormat="1" ht="12.95" customHeight="1" x14ac:dyDescent="0.2"/>
    <row r="555" s="45" customFormat="1" ht="12.95" customHeight="1" x14ac:dyDescent="0.2"/>
    <row r="556" s="45" customFormat="1" ht="12.95" customHeight="1" x14ac:dyDescent="0.2"/>
    <row r="557" s="45" customFormat="1" ht="12.95" customHeight="1" x14ac:dyDescent="0.2"/>
    <row r="558" s="45" customFormat="1" ht="12.95" customHeight="1" x14ac:dyDescent="0.2"/>
    <row r="559" s="45" customFormat="1" ht="12.95" customHeight="1" x14ac:dyDescent="0.2"/>
    <row r="560" s="45" customFormat="1" ht="12.95" customHeight="1" x14ac:dyDescent="0.2"/>
    <row r="561" s="45" customFormat="1" ht="12.95" customHeight="1" x14ac:dyDescent="0.2"/>
    <row r="562" s="45" customFormat="1" ht="12.95" customHeight="1" x14ac:dyDescent="0.2"/>
    <row r="563" s="45" customFormat="1" ht="12.95" customHeight="1" x14ac:dyDescent="0.2"/>
    <row r="564" s="45" customFormat="1" ht="12.95" customHeight="1" x14ac:dyDescent="0.2"/>
    <row r="565" s="45" customFormat="1" ht="12.95" customHeight="1" x14ac:dyDescent="0.2"/>
    <row r="566" s="45" customFormat="1" ht="12.95" customHeight="1" x14ac:dyDescent="0.2"/>
    <row r="567" s="45" customFormat="1" ht="12.95" customHeight="1" x14ac:dyDescent="0.2"/>
    <row r="568" s="45" customFormat="1" ht="12.95" customHeight="1" x14ac:dyDescent="0.2"/>
    <row r="569" s="45" customFormat="1" ht="12.95" customHeight="1" x14ac:dyDescent="0.2"/>
    <row r="570" s="45" customFormat="1" ht="12.95" customHeight="1" x14ac:dyDescent="0.2"/>
    <row r="571" s="45" customFormat="1" ht="12.95" customHeight="1" x14ac:dyDescent="0.2"/>
    <row r="572" s="45" customFormat="1" ht="12.95" customHeight="1" x14ac:dyDescent="0.2"/>
    <row r="573" s="45" customFormat="1" ht="12.95" customHeight="1" x14ac:dyDescent="0.2"/>
    <row r="574" s="45" customFormat="1" ht="12.95" customHeight="1" x14ac:dyDescent="0.2"/>
    <row r="575" s="45" customFormat="1" ht="12.95" customHeight="1" x14ac:dyDescent="0.2"/>
    <row r="576" s="45" customFormat="1" ht="12.95" customHeight="1" x14ac:dyDescent="0.2"/>
    <row r="577" s="45" customFormat="1" ht="12.95" customHeight="1" x14ac:dyDescent="0.2"/>
    <row r="578" s="45" customFormat="1" ht="12.95" customHeight="1" x14ac:dyDescent="0.2"/>
    <row r="579" s="45" customFormat="1" ht="12.95" customHeight="1" x14ac:dyDescent="0.2"/>
    <row r="580" s="45" customFormat="1" ht="12.95" customHeight="1" x14ac:dyDescent="0.2"/>
    <row r="581" s="45" customFormat="1" ht="12.95" customHeight="1" x14ac:dyDescent="0.2"/>
    <row r="582" s="45" customFormat="1" ht="12.95" customHeight="1" x14ac:dyDescent="0.2"/>
    <row r="583" s="45" customFormat="1" ht="12.95" customHeight="1" x14ac:dyDescent="0.2"/>
    <row r="584" s="45" customFormat="1" ht="12.95" customHeight="1" x14ac:dyDescent="0.2"/>
    <row r="585" s="45" customFormat="1" ht="12.95" customHeight="1" x14ac:dyDescent="0.2"/>
    <row r="586" s="45" customFormat="1" ht="12.95" customHeight="1" x14ac:dyDescent="0.2"/>
    <row r="587" s="45" customFormat="1" ht="12.95" customHeight="1" x14ac:dyDescent="0.2"/>
    <row r="588" s="45" customFormat="1" ht="12.95" customHeight="1" x14ac:dyDescent="0.2"/>
    <row r="589" s="45" customFormat="1" ht="12.95" customHeight="1" x14ac:dyDescent="0.2"/>
    <row r="590" s="45" customFormat="1" ht="12.95" customHeight="1" x14ac:dyDescent="0.2"/>
    <row r="591" s="45" customFormat="1" ht="12.95" customHeight="1" x14ac:dyDescent="0.2"/>
    <row r="592" s="45" customFormat="1" ht="12.95" customHeight="1" x14ac:dyDescent="0.2"/>
    <row r="593" s="45" customFormat="1" ht="12.95" customHeight="1" x14ac:dyDescent="0.2"/>
    <row r="594" s="45" customFormat="1" ht="12.95" customHeight="1" x14ac:dyDescent="0.2"/>
    <row r="595" s="45" customFormat="1" ht="12.95" customHeight="1" x14ac:dyDescent="0.2"/>
    <row r="596" s="45" customFormat="1" ht="12.95" customHeight="1" x14ac:dyDescent="0.2"/>
    <row r="597" s="45" customFormat="1" ht="12.95" customHeight="1" x14ac:dyDescent="0.2"/>
    <row r="598" s="45" customFormat="1" ht="12.95" customHeight="1" x14ac:dyDescent="0.2"/>
    <row r="599" s="45" customFormat="1" ht="12.95" customHeight="1" x14ac:dyDescent="0.2"/>
    <row r="600" s="45" customFormat="1" ht="12.95" customHeight="1" x14ac:dyDescent="0.2"/>
    <row r="601" s="45" customFormat="1" ht="12.95" customHeight="1" x14ac:dyDescent="0.2"/>
    <row r="602" s="45" customFormat="1" ht="12.95" customHeight="1" x14ac:dyDescent="0.2"/>
    <row r="603" s="45" customFormat="1" ht="12.95" customHeight="1" x14ac:dyDescent="0.2"/>
    <row r="604" s="45" customFormat="1" ht="12.95" customHeight="1" x14ac:dyDescent="0.2"/>
    <row r="605" s="45" customFormat="1" ht="12.95" customHeight="1" x14ac:dyDescent="0.2"/>
    <row r="606" s="45" customFormat="1" ht="12.95" customHeight="1" x14ac:dyDescent="0.2"/>
    <row r="607" s="45" customFormat="1" ht="12.95" customHeight="1" x14ac:dyDescent="0.2"/>
    <row r="608" s="45" customFormat="1" ht="12.95" customHeight="1" x14ac:dyDescent="0.2"/>
    <row r="609" s="45" customFormat="1" ht="12.95" customHeight="1" x14ac:dyDescent="0.2"/>
    <row r="610" s="45" customFormat="1" ht="12.95" customHeight="1" x14ac:dyDescent="0.2"/>
    <row r="611" s="45" customFormat="1" ht="12.95" customHeight="1" x14ac:dyDescent="0.2"/>
    <row r="612" s="45" customFormat="1" ht="12.95" customHeight="1" x14ac:dyDescent="0.2"/>
    <row r="613" s="45" customFormat="1" ht="12.95" customHeight="1" x14ac:dyDescent="0.2"/>
    <row r="614" s="45" customFormat="1" ht="12.95" customHeight="1" x14ac:dyDescent="0.2"/>
    <row r="615" s="45" customFormat="1" ht="12.95" customHeight="1" x14ac:dyDescent="0.2"/>
    <row r="616" s="45" customFormat="1" ht="12.95" customHeight="1" x14ac:dyDescent="0.2"/>
    <row r="617" s="45" customFormat="1" ht="12.95" customHeight="1" x14ac:dyDescent="0.2"/>
    <row r="618" s="45" customFormat="1" ht="12.95" customHeight="1" x14ac:dyDescent="0.2"/>
    <row r="619" s="45" customFormat="1" ht="12.95" customHeight="1" x14ac:dyDescent="0.2"/>
    <row r="620" s="45" customFormat="1" ht="12.95" customHeight="1" x14ac:dyDescent="0.2"/>
    <row r="621" s="45" customFormat="1" ht="12.95" customHeight="1" x14ac:dyDescent="0.2"/>
    <row r="622" s="45" customFormat="1" ht="12.95" customHeight="1" x14ac:dyDescent="0.2"/>
    <row r="623" s="45" customFormat="1" ht="12.95" customHeight="1" x14ac:dyDescent="0.2"/>
    <row r="624" s="45" customFormat="1" ht="12.95" customHeight="1" x14ac:dyDescent="0.2"/>
    <row r="625" s="45" customFormat="1" ht="12.95" customHeight="1" x14ac:dyDescent="0.2"/>
    <row r="626" s="45" customFormat="1" ht="12.95" customHeight="1" x14ac:dyDescent="0.2"/>
    <row r="627" s="45" customFormat="1" ht="12.95" customHeight="1" x14ac:dyDescent="0.2"/>
    <row r="628" s="45" customFormat="1" ht="12.95" customHeight="1" x14ac:dyDescent="0.2"/>
    <row r="629" s="45" customFormat="1" ht="12.95" customHeight="1" x14ac:dyDescent="0.2"/>
    <row r="630" s="45" customFormat="1" ht="12.95" customHeight="1" x14ac:dyDescent="0.2"/>
    <row r="631" s="45" customFormat="1" ht="12.95" customHeight="1" x14ac:dyDescent="0.2"/>
    <row r="632" s="45" customFormat="1" ht="12.95" customHeight="1" x14ac:dyDescent="0.2"/>
    <row r="633" s="45" customFormat="1" ht="12.95" customHeight="1" x14ac:dyDescent="0.2"/>
    <row r="634" s="45" customFormat="1" ht="12.95" customHeight="1" x14ac:dyDescent="0.2"/>
    <row r="635" s="45" customFormat="1" ht="12.95" customHeight="1" x14ac:dyDescent="0.2"/>
    <row r="636" s="45" customFormat="1" ht="12.95" customHeight="1" x14ac:dyDescent="0.2"/>
    <row r="637" s="45" customFormat="1" ht="12.95" customHeight="1" x14ac:dyDescent="0.2"/>
    <row r="638" s="45" customFormat="1" ht="12.95" customHeight="1" x14ac:dyDescent="0.2"/>
    <row r="639" s="45" customFormat="1" ht="12.95" customHeight="1" x14ac:dyDescent="0.2"/>
    <row r="640" s="45" customFormat="1" ht="12.95" customHeight="1" x14ac:dyDescent="0.2"/>
    <row r="641" s="45" customFormat="1" ht="12.95" customHeight="1" x14ac:dyDescent="0.2"/>
    <row r="642" s="45" customFormat="1" ht="12.95" customHeight="1" x14ac:dyDescent="0.2"/>
    <row r="643" s="45" customFormat="1" ht="12.95" customHeight="1" x14ac:dyDescent="0.2"/>
    <row r="644" s="45" customFormat="1" ht="12.95" customHeight="1" x14ac:dyDescent="0.2"/>
    <row r="645" s="45" customFormat="1" ht="12.95" customHeight="1" x14ac:dyDescent="0.2"/>
    <row r="646" s="45" customFormat="1" ht="12.95" customHeight="1" x14ac:dyDescent="0.2"/>
    <row r="647" s="45" customFormat="1" ht="12.95" customHeight="1" x14ac:dyDescent="0.2"/>
    <row r="648" s="45" customFormat="1" ht="12.95" customHeight="1" x14ac:dyDescent="0.2"/>
    <row r="649" s="45" customFormat="1" ht="12.95" customHeight="1" x14ac:dyDescent="0.2"/>
    <row r="650" s="45" customFormat="1" ht="12.95" customHeight="1" x14ac:dyDescent="0.2"/>
    <row r="651" s="45" customFormat="1" ht="12.95" customHeight="1" x14ac:dyDescent="0.2"/>
    <row r="652" s="45" customFormat="1" ht="12.95" customHeight="1" x14ac:dyDescent="0.2"/>
    <row r="653" s="45" customFormat="1" ht="12.95" customHeight="1" x14ac:dyDescent="0.2"/>
    <row r="654" s="45" customFormat="1" ht="12.95" customHeight="1" x14ac:dyDescent="0.2"/>
    <row r="655" s="45" customFormat="1" ht="12.95" customHeight="1" x14ac:dyDescent="0.2"/>
    <row r="656" s="45" customFormat="1" ht="12.95" customHeight="1" x14ac:dyDescent="0.2"/>
    <row r="657" s="45" customFormat="1" ht="12.95" customHeight="1" x14ac:dyDescent="0.2"/>
    <row r="658" s="45" customFormat="1" ht="12.95" customHeight="1" x14ac:dyDescent="0.2"/>
    <row r="659" s="45" customFormat="1" ht="12.95" customHeight="1" x14ac:dyDescent="0.2"/>
    <row r="660" s="45" customFormat="1" ht="12.95" customHeight="1" x14ac:dyDescent="0.2"/>
    <row r="661" s="45" customFormat="1" ht="12.95" customHeight="1" x14ac:dyDescent="0.2"/>
    <row r="662" s="45" customFormat="1" ht="12.95" customHeight="1" x14ac:dyDescent="0.2"/>
    <row r="663" s="45" customFormat="1" ht="12.95" customHeight="1" x14ac:dyDescent="0.2"/>
    <row r="664" s="45" customFormat="1" ht="12.95" customHeight="1" x14ac:dyDescent="0.2"/>
    <row r="665" s="45" customFormat="1" ht="12.95" customHeight="1" x14ac:dyDescent="0.2"/>
    <row r="666" s="45" customFormat="1" ht="12.95" customHeight="1" x14ac:dyDescent="0.2"/>
    <row r="667" s="45" customFormat="1" ht="12.95" customHeight="1" x14ac:dyDescent="0.2"/>
    <row r="668" s="45" customFormat="1" ht="12.95" customHeight="1" x14ac:dyDescent="0.2"/>
    <row r="669" s="45" customFormat="1" ht="12.95" customHeight="1" x14ac:dyDescent="0.2"/>
    <row r="670" s="45" customFormat="1" ht="12.95" customHeight="1" x14ac:dyDescent="0.2"/>
    <row r="671" s="45" customFormat="1" ht="12.95" customHeight="1" x14ac:dyDescent="0.2"/>
    <row r="672" s="45" customFormat="1" ht="12.95" customHeight="1" x14ac:dyDescent="0.2"/>
    <row r="673" s="45" customFormat="1" ht="12.95" customHeight="1" x14ac:dyDescent="0.2"/>
    <row r="674" s="45" customFormat="1" ht="12.95" customHeight="1" x14ac:dyDescent="0.2"/>
    <row r="675" s="45" customFormat="1" ht="12.95" customHeight="1" x14ac:dyDescent="0.2"/>
    <row r="676" s="45" customFormat="1" ht="12.95" customHeight="1" x14ac:dyDescent="0.2"/>
    <row r="677" s="45" customFormat="1" ht="12.95" customHeight="1" x14ac:dyDescent="0.2"/>
    <row r="678" s="45" customFormat="1" ht="12.95" customHeight="1" x14ac:dyDescent="0.2"/>
    <row r="679" s="45" customFormat="1" ht="12.95" customHeight="1" x14ac:dyDescent="0.2"/>
    <row r="680" s="45" customFormat="1" ht="12.95" customHeight="1" x14ac:dyDescent="0.2"/>
    <row r="681" s="45" customFormat="1" ht="12.95" customHeight="1" x14ac:dyDescent="0.2"/>
    <row r="682" s="45" customFormat="1" ht="12.95" customHeight="1" x14ac:dyDescent="0.2"/>
    <row r="683" s="45" customFormat="1" ht="12.95" customHeight="1" x14ac:dyDescent="0.2"/>
    <row r="684" s="45" customFormat="1" ht="12.95" customHeight="1" x14ac:dyDescent="0.2"/>
    <row r="685" s="45" customFormat="1" ht="12.95" customHeight="1" x14ac:dyDescent="0.2"/>
    <row r="686" s="45" customFormat="1" ht="12.95" customHeight="1" x14ac:dyDescent="0.2"/>
    <row r="687" s="45" customFormat="1" ht="12.95" customHeight="1" x14ac:dyDescent="0.2"/>
    <row r="688" s="45" customFormat="1" ht="12.95" customHeight="1" x14ac:dyDescent="0.2"/>
    <row r="689" s="45" customFormat="1" ht="12.95" customHeight="1" x14ac:dyDescent="0.2"/>
    <row r="690" s="45" customFormat="1" ht="12.95" customHeight="1" x14ac:dyDescent="0.2"/>
    <row r="691" s="45" customFormat="1" ht="12.95" customHeight="1" x14ac:dyDescent="0.2"/>
    <row r="692" s="45" customFormat="1" ht="12.95" customHeight="1" x14ac:dyDescent="0.2"/>
    <row r="693" s="45" customFormat="1" ht="12.95" customHeight="1" x14ac:dyDescent="0.2"/>
    <row r="694" s="45" customFormat="1" ht="12.95" customHeight="1" x14ac:dyDescent="0.2"/>
    <row r="695" s="45" customFormat="1" ht="12.95" customHeight="1" x14ac:dyDescent="0.2"/>
    <row r="696" s="45" customFormat="1" ht="12.95" customHeight="1" x14ac:dyDescent="0.2"/>
    <row r="697" s="45" customFormat="1" ht="12.95" customHeight="1" x14ac:dyDescent="0.2"/>
    <row r="698" s="45" customFormat="1" ht="12.95" customHeight="1" x14ac:dyDescent="0.2"/>
    <row r="699" s="45" customFormat="1" ht="12.95" customHeight="1" x14ac:dyDescent="0.2"/>
    <row r="700" s="45" customFormat="1" ht="12.95" customHeight="1" x14ac:dyDescent="0.2"/>
    <row r="701" s="45" customFormat="1" ht="12.95" customHeight="1" x14ac:dyDescent="0.2"/>
    <row r="702" s="45" customFormat="1" ht="12.95" customHeight="1" x14ac:dyDescent="0.2"/>
    <row r="703" s="45" customFormat="1" ht="12.95" customHeight="1" x14ac:dyDescent="0.2"/>
    <row r="704" s="45" customFormat="1" ht="12.95" customHeight="1" x14ac:dyDescent="0.2"/>
    <row r="705" s="45" customFormat="1" ht="12.95" customHeight="1" x14ac:dyDescent="0.2"/>
    <row r="706" s="45" customFormat="1" ht="12.95" customHeight="1" x14ac:dyDescent="0.2"/>
    <row r="707" s="45" customFormat="1" ht="12.95" customHeight="1" x14ac:dyDescent="0.2"/>
    <row r="708" s="45" customFormat="1" ht="12.95" customHeight="1" x14ac:dyDescent="0.2"/>
    <row r="709" s="45" customFormat="1" ht="12.95" customHeight="1" x14ac:dyDescent="0.2"/>
    <row r="710" s="45" customFormat="1" ht="12.95" customHeight="1" x14ac:dyDescent="0.2"/>
    <row r="711" s="45" customFormat="1" ht="12.95" customHeight="1" x14ac:dyDescent="0.2"/>
    <row r="712" s="45" customFormat="1" ht="12.95" customHeight="1" x14ac:dyDescent="0.2"/>
    <row r="713" s="45" customFormat="1" ht="12.95" customHeight="1" x14ac:dyDescent="0.2"/>
    <row r="714" s="45" customFormat="1" ht="12.95" customHeight="1" x14ac:dyDescent="0.2"/>
    <row r="715" s="45" customFormat="1" ht="12.95" customHeight="1" x14ac:dyDescent="0.2"/>
    <row r="716" s="45" customFormat="1" ht="12.95" customHeight="1" x14ac:dyDescent="0.2"/>
    <row r="717" s="45" customFormat="1" ht="12.95" customHeight="1" x14ac:dyDescent="0.2"/>
    <row r="718" s="45" customFormat="1" ht="12.95" customHeight="1" x14ac:dyDescent="0.2"/>
    <row r="719" s="45" customFormat="1" ht="12.95" customHeight="1" x14ac:dyDescent="0.2"/>
    <row r="720" s="45" customFormat="1" ht="12.95" customHeight="1" x14ac:dyDescent="0.2"/>
    <row r="721" s="45" customFormat="1" ht="12.95" customHeight="1" x14ac:dyDescent="0.2"/>
    <row r="722" s="45" customFormat="1" ht="12.95" customHeight="1" x14ac:dyDescent="0.2"/>
    <row r="723" s="45" customFormat="1" ht="12.95" customHeight="1" x14ac:dyDescent="0.2"/>
    <row r="724" s="45" customFormat="1" ht="12.95" customHeight="1" x14ac:dyDescent="0.2"/>
    <row r="725" s="45" customFormat="1" ht="12.95" customHeight="1" x14ac:dyDescent="0.2"/>
    <row r="726" s="45" customFormat="1" ht="12.95" customHeight="1" x14ac:dyDescent="0.2"/>
    <row r="727" s="45" customFormat="1" ht="12.95" customHeight="1" x14ac:dyDescent="0.2"/>
    <row r="728" s="45" customFormat="1" ht="12.95" customHeight="1" x14ac:dyDescent="0.2"/>
    <row r="729" s="45" customFormat="1" ht="12.95" customHeight="1" x14ac:dyDescent="0.2"/>
    <row r="730" s="45" customFormat="1" ht="12.95" customHeight="1" x14ac:dyDescent="0.2"/>
    <row r="731" s="45" customFormat="1" ht="12.95" customHeight="1" x14ac:dyDescent="0.2"/>
    <row r="732" s="45" customFormat="1" ht="12.95" customHeight="1" x14ac:dyDescent="0.2"/>
    <row r="733" s="45" customFormat="1" ht="12.95" customHeight="1" x14ac:dyDescent="0.2"/>
    <row r="734" s="45" customFormat="1" ht="12.95" customHeight="1" x14ac:dyDescent="0.2"/>
    <row r="735" s="45" customFormat="1" ht="12.95" customHeight="1" x14ac:dyDescent="0.2"/>
    <row r="736" s="45" customFormat="1" ht="12.95" customHeight="1" x14ac:dyDescent="0.2"/>
    <row r="737" s="45" customFormat="1" ht="12.95" customHeight="1" x14ac:dyDescent="0.2"/>
    <row r="738" s="45" customFormat="1" ht="12.95" customHeight="1" x14ac:dyDescent="0.2"/>
    <row r="739" s="45" customFormat="1" ht="12.95" customHeight="1" x14ac:dyDescent="0.2"/>
    <row r="740" s="45" customFormat="1" ht="12.95" customHeight="1" x14ac:dyDescent="0.2"/>
    <row r="741" s="45" customFormat="1" ht="12.95" customHeight="1" x14ac:dyDescent="0.2"/>
    <row r="742" s="45" customFormat="1" ht="12.95" customHeight="1" x14ac:dyDescent="0.2"/>
    <row r="743" s="45" customFormat="1" ht="12.95" customHeight="1" x14ac:dyDescent="0.2"/>
    <row r="744" s="45" customFormat="1" ht="12.95" customHeight="1" x14ac:dyDescent="0.2"/>
    <row r="745" s="45" customFormat="1" ht="12.95" customHeight="1" x14ac:dyDescent="0.2"/>
    <row r="746" s="45" customFormat="1" ht="12.95" customHeight="1" x14ac:dyDescent="0.2"/>
    <row r="747" s="45" customFormat="1" ht="12.95" customHeight="1" x14ac:dyDescent="0.2"/>
    <row r="748" s="45" customFormat="1" ht="12.95" customHeight="1" x14ac:dyDescent="0.2"/>
    <row r="749" s="45" customFormat="1" ht="12.95" customHeight="1" x14ac:dyDescent="0.2"/>
    <row r="750" s="45" customFormat="1" ht="12.95" customHeight="1" x14ac:dyDescent="0.2"/>
    <row r="751" s="45" customFormat="1" ht="12.95" customHeight="1" x14ac:dyDescent="0.2"/>
    <row r="752" s="45" customFormat="1" ht="12.95" customHeight="1" x14ac:dyDescent="0.2"/>
    <row r="753" s="45" customFormat="1" ht="12.95" customHeight="1" x14ac:dyDescent="0.2"/>
    <row r="754" s="45" customFormat="1" ht="12.95" customHeight="1" x14ac:dyDescent="0.2"/>
    <row r="755" s="45" customFormat="1" ht="12.95" customHeight="1" x14ac:dyDescent="0.2"/>
    <row r="756" s="45" customFormat="1" ht="12.95" customHeight="1" x14ac:dyDescent="0.2"/>
    <row r="757" s="45" customFormat="1" ht="12.95" customHeight="1" x14ac:dyDescent="0.2"/>
    <row r="758" s="45" customFormat="1" ht="12.95" customHeight="1" x14ac:dyDescent="0.2"/>
    <row r="759" s="45" customFormat="1" ht="12.95" customHeight="1" x14ac:dyDescent="0.2"/>
    <row r="760" s="45" customFormat="1" ht="12.95" customHeight="1" x14ac:dyDescent="0.2"/>
    <row r="761" s="45" customFormat="1" ht="12.95" customHeight="1" x14ac:dyDescent="0.2"/>
    <row r="762" s="45" customFormat="1" ht="12.95" customHeight="1" x14ac:dyDescent="0.2"/>
    <row r="763" s="45" customFormat="1" ht="12.95" customHeight="1" x14ac:dyDescent="0.2"/>
    <row r="764" s="45" customFormat="1" ht="12.95" customHeight="1" x14ac:dyDescent="0.2"/>
    <row r="765" s="45" customFormat="1" ht="12.95" customHeight="1" x14ac:dyDescent="0.2"/>
    <row r="766" s="45" customFormat="1" ht="12.95" customHeight="1" x14ac:dyDescent="0.2"/>
    <row r="767" s="45" customFormat="1" ht="12.95" customHeight="1" x14ac:dyDescent="0.2"/>
    <row r="768" s="45" customFormat="1" ht="12.95" customHeight="1" x14ac:dyDescent="0.2"/>
    <row r="769" s="45" customFormat="1" ht="12.95" customHeight="1" x14ac:dyDescent="0.2"/>
    <row r="770" s="45" customFormat="1" ht="12.95" customHeight="1" x14ac:dyDescent="0.2"/>
    <row r="771" s="45" customFormat="1" ht="12.95" customHeight="1" x14ac:dyDescent="0.2"/>
    <row r="772" s="45" customFormat="1" ht="12.95" customHeight="1" x14ac:dyDescent="0.2"/>
    <row r="773" s="45" customFormat="1" ht="12.95" customHeight="1" x14ac:dyDescent="0.2"/>
    <row r="774" s="45" customFormat="1" ht="12.95" customHeight="1" x14ac:dyDescent="0.2"/>
    <row r="775" s="45" customFormat="1" ht="12.95" customHeight="1" x14ac:dyDescent="0.2"/>
    <row r="776" s="45" customFormat="1" ht="12.95" customHeight="1" x14ac:dyDescent="0.2"/>
    <row r="777" s="45" customFormat="1" ht="12.95" customHeight="1" x14ac:dyDescent="0.2"/>
    <row r="778" s="45" customFormat="1" ht="12.95" customHeight="1" x14ac:dyDescent="0.2"/>
    <row r="779" s="45" customFormat="1" ht="12.95" customHeight="1" x14ac:dyDescent="0.2"/>
    <row r="780" s="45" customFormat="1" ht="12.95" customHeight="1" x14ac:dyDescent="0.2"/>
    <row r="781" s="45" customFormat="1" ht="12.95" customHeight="1" x14ac:dyDescent="0.2"/>
    <row r="782" s="45" customFormat="1" ht="12.95" customHeight="1" x14ac:dyDescent="0.2"/>
    <row r="783" s="45" customFormat="1" ht="12.95" customHeight="1" x14ac:dyDescent="0.2"/>
    <row r="784" s="45" customFormat="1" ht="12.95" customHeight="1" x14ac:dyDescent="0.2"/>
    <row r="785" s="45" customFormat="1" ht="12.95" customHeight="1" x14ac:dyDescent="0.2"/>
    <row r="786" s="45" customFormat="1" ht="12.95" customHeight="1" x14ac:dyDescent="0.2"/>
    <row r="787" s="45" customFormat="1" ht="12.95" customHeight="1" x14ac:dyDescent="0.2"/>
    <row r="788" s="45" customFormat="1" ht="12.95" customHeight="1" x14ac:dyDescent="0.2"/>
    <row r="789" s="45" customFormat="1" ht="12.95" customHeight="1" x14ac:dyDescent="0.2"/>
    <row r="790" s="45" customFormat="1" ht="12.95" customHeight="1" x14ac:dyDescent="0.2"/>
    <row r="791" s="45" customFormat="1" ht="12.95" customHeight="1" x14ac:dyDescent="0.2"/>
    <row r="792" s="45" customFormat="1" ht="12.95" customHeight="1" x14ac:dyDescent="0.2"/>
    <row r="793" s="45" customFormat="1" ht="12.95" customHeight="1" x14ac:dyDescent="0.2"/>
    <row r="794" s="45" customFormat="1" ht="12.95" customHeight="1" x14ac:dyDescent="0.2"/>
    <row r="795" s="45" customFormat="1" ht="12.95" customHeight="1" x14ac:dyDescent="0.2"/>
    <row r="796" s="45" customFormat="1" ht="12.95" customHeight="1" x14ac:dyDescent="0.2"/>
    <row r="797" s="45" customFormat="1" ht="12.95" customHeight="1" x14ac:dyDescent="0.2"/>
    <row r="798" s="45" customFormat="1" ht="12.95" customHeight="1" x14ac:dyDescent="0.2"/>
    <row r="799" s="45" customFormat="1" ht="12.95" customHeight="1" x14ac:dyDescent="0.2"/>
    <row r="800" s="45" customFormat="1" ht="12.95" customHeight="1" x14ac:dyDescent="0.2"/>
    <row r="801" s="45" customFormat="1" ht="12.95" customHeight="1" x14ac:dyDescent="0.2"/>
    <row r="802" s="45" customFormat="1" ht="12.95" customHeight="1" x14ac:dyDescent="0.2"/>
    <row r="803" s="45" customFormat="1" ht="12.95" customHeight="1" x14ac:dyDescent="0.2"/>
    <row r="804" s="45" customFormat="1" ht="12.95" customHeight="1" x14ac:dyDescent="0.2"/>
    <row r="805" s="45" customFormat="1" ht="12.95" customHeight="1" x14ac:dyDescent="0.2"/>
    <row r="806" s="45" customFormat="1" ht="12.95" customHeight="1" x14ac:dyDescent="0.2"/>
    <row r="807" s="45" customFormat="1" ht="12.95" customHeight="1" x14ac:dyDescent="0.2"/>
    <row r="808" s="45" customFormat="1" ht="12.95" customHeight="1" x14ac:dyDescent="0.2"/>
    <row r="809" s="45" customFormat="1" ht="12.95" customHeight="1" x14ac:dyDescent="0.2"/>
    <row r="810" s="45" customFormat="1" ht="12.95" customHeight="1" x14ac:dyDescent="0.2"/>
    <row r="811" s="45" customFormat="1" ht="12.95" customHeight="1" x14ac:dyDescent="0.2"/>
    <row r="812" s="45" customFormat="1" ht="12.95" customHeight="1" x14ac:dyDescent="0.2"/>
    <row r="813" s="45" customFormat="1" ht="12.95" customHeight="1" x14ac:dyDescent="0.2"/>
    <row r="814" s="45" customFormat="1" ht="12.95" customHeight="1" x14ac:dyDescent="0.2"/>
    <row r="815" s="45" customFormat="1" ht="12.95" customHeight="1" x14ac:dyDescent="0.2"/>
    <row r="816" s="45" customFormat="1" ht="12.95" customHeight="1" x14ac:dyDescent="0.2"/>
    <row r="817" s="45" customFormat="1" ht="12.95" customHeight="1" x14ac:dyDescent="0.2"/>
    <row r="818" s="45" customFormat="1" ht="12.95" customHeight="1" x14ac:dyDescent="0.2"/>
    <row r="819" s="45" customFormat="1" ht="12.95" customHeight="1" x14ac:dyDescent="0.2"/>
    <row r="820" s="45" customFormat="1" ht="12.95" customHeight="1" x14ac:dyDescent="0.2"/>
    <row r="821" s="45" customFormat="1" ht="12.95" customHeight="1" x14ac:dyDescent="0.2"/>
    <row r="822" s="45" customFormat="1" ht="12.95" customHeight="1" x14ac:dyDescent="0.2"/>
    <row r="823" s="45" customFormat="1" ht="12.95" customHeight="1" x14ac:dyDescent="0.2"/>
    <row r="824" s="45" customFormat="1" ht="12.95" customHeight="1" x14ac:dyDescent="0.2"/>
    <row r="825" s="45" customFormat="1" ht="12.95" customHeight="1" x14ac:dyDescent="0.2"/>
    <row r="826" s="45" customFormat="1" ht="12.95" customHeight="1" x14ac:dyDescent="0.2"/>
    <row r="827" s="45" customFormat="1" ht="12.95" customHeight="1" x14ac:dyDescent="0.2"/>
    <row r="828" s="45" customFormat="1" ht="12.95" customHeight="1" x14ac:dyDescent="0.2"/>
    <row r="829" s="45" customFormat="1" ht="12.95" customHeight="1" x14ac:dyDescent="0.2"/>
    <row r="830" s="45" customFormat="1" ht="12.95" customHeight="1" x14ac:dyDescent="0.2"/>
    <row r="831" s="45" customFormat="1" ht="12.95" customHeight="1" x14ac:dyDescent="0.2"/>
    <row r="832" s="45" customFormat="1" ht="12.95" customHeight="1" x14ac:dyDescent="0.2"/>
    <row r="833" s="45" customFormat="1" ht="12.95" customHeight="1" x14ac:dyDescent="0.2"/>
    <row r="834" s="45" customFormat="1" ht="12.95" customHeight="1" x14ac:dyDescent="0.2"/>
    <row r="835" s="45" customFormat="1" ht="12.95" customHeight="1" x14ac:dyDescent="0.2"/>
    <row r="836" s="45" customFormat="1" ht="12.95" customHeight="1" x14ac:dyDescent="0.2"/>
    <row r="837" s="45" customFormat="1" ht="12.95" customHeight="1" x14ac:dyDescent="0.2"/>
    <row r="838" s="45" customFormat="1" ht="12.95" customHeight="1" x14ac:dyDescent="0.2"/>
    <row r="839" s="45" customFormat="1" ht="12.95" customHeight="1" x14ac:dyDescent="0.2"/>
    <row r="840" s="45" customFormat="1" ht="12.95" customHeight="1" x14ac:dyDescent="0.2"/>
    <row r="841" s="45" customFormat="1" ht="12.95" customHeight="1" x14ac:dyDescent="0.2"/>
    <row r="842" s="45" customFormat="1" ht="12.95" customHeight="1" x14ac:dyDescent="0.2"/>
    <row r="843" s="45" customFormat="1" ht="12.95" customHeight="1" x14ac:dyDescent="0.2"/>
    <row r="844" s="45" customFormat="1" ht="12.95" customHeight="1" x14ac:dyDescent="0.2"/>
    <row r="845" s="45" customFormat="1" ht="12.95" customHeight="1" x14ac:dyDescent="0.2"/>
    <row r="846" s="45" customFormat="1" ht="12.95" customHeight="1" x14ac:dyDescent="0.2"/>
    <row r="847" s="45" customFormat="1" ht="12.95" customHeight="1" x14ac:dyDescent="0.2"/>
    <row r="848" s="45" customFormat="1" ht="12.95" customHeight="1" x14ac:dyDescent="0.2"/>
    <row r="849" s="45" customFormat="1" ht="12.95" customHeight="1" x14ac:dyDescent="0.2"/>
    <row r="850" s="45" customFormat="1" ht="12.95" customHeight="1" x14ac:dyDescent="0.2"/>
    <row r="851" s="45" customFormat="1" ht="12.95" customHeight="1" x14ac:dyDescent="0.2"/>
    <row r="852" s="45" customFormat="1" ht="12.95" customHeight="1" x14ac:dyDescent="0.2"/>
    <row r="853" s="45" customFormat="1" ht="12.95" customHeight="1" x14ac:dyDescent="0.2"/>
    <row r="854" s="45" customFormat="1" ht="12.95" customHeight="1" x14ac:dyDescent="0.2"/>
    <row r="855" s="45" customFormat="1" ht="12.95" customHeight="1" x14ac:dyDescent="0.2"/>
    <row r="856" s="45" customFormat="1" ht="12.95" customHeight="1" x14ac:dyDescent="0.2"/>
    <row r="857" s="45" customFormat="1" ht="12.95" customHeight="1" x14ac:dyDescent="0.2"/>
    <row r="858" s="45" customFormat="1" ht="12.95" customHeight="1" x14ac:dyDescent="0.2"/>
    <row r="859" s="45" customFormat="1" ht="12.95" customHeight="1" x14ac:dyDescent="0.2"/>
    <row r="860" s="45" customFormat="1" ht="12.95" customHeight="1" x14ac:dyDescent="0.2"/>
    <row r="861" s="45" customFormat="1" ht="12.95" customHeight="1" x14ac:dyDescent="0.2"/>
    <row r="862" s="45" customFormat="1" ht="12.95" customHeight="1" x14ac:dyDescent="0.2"/>
    <row r="863" s="45" customFormat="1" ht="12.95" customHeight="1" x14ac:dyDescent="0.2"/>
    <row r="864" s="45" customFormat="1" ht="12.95" customHeight="1" x14ac:dyDescent="0.2"/>
    <row r="865" s="45" customFormat="1" ht="12.95" customHeight="1" x14ac:dyDescent="0.2"/>
    <row r="866" s="45" customFormat="1" ht="12.95" customHeight="1" x14ac:dyDescent="0.2"/>
    <row r="867" s="45" customFormat="1" ht="12.95" customHeight="1" x14ac:dyDescent="0.2"/>
    <row r="868" s="45" customFormat="1" ht="12.95" customHeight="1" x14ac:dyDescent="0.2"/>
    <row r="869" s="45" customFormat="1" ht="12.95" customHeight="1" x14ac:dyDescent="0.2"/>
    <row r="870" s="45" customFormat="1" ht="12.95" customHeight="1" x14ac:dyDescent="0.2"/>
    <row r="871" s="45" customFormat="1" ht="12.95" customHeight="1" x14ac:dyDescent="0.2"/>
    <row r="872" s="45" customFormat="1" ht="12.95" customHeight="1" x14ac:dyDescent="0.2"/>
    <row r="873" s="45" customFormat="1" ht="12.95" customHeight="1" x14ac:dyDescent="0.2"/>
    <row r="874" s="45" customFormat="1" ht="12.95" customHeight="1" x14ac:dyDescent="0.2"/>
    <row r="875" s="45" customFormat="1" ht="12.95" customHeight="1" x14ac:dyDescent="0.2"/>
    <row r="876" s="45" customFormat="1" ht="12.95" customHeight="1" x14ac:dyDescent="0.2"/>
    <row r="877" s="45" customFormat="1" ht="12.95" customHeight="1" x14ac:dyDescent="0.2"/>
    <row r="878" s="45" customFormat="1" ht="12.95" customHeight="1" x14ac:dyDescent="0.2"/>
    <row r="879" s="45" customFormat="1" ht="12.95" customHeight="1" x14ac:dyDescent="0.2"/>
    <row r="880" s="45" customFormat="1" ht="12.95" customHeight="1" x14ac:dyDescent="0.2"/>
    <row r="881" s="45" customFormat="1" ht="12.95" customHeight="1" x14ac:dyDescent="0.2"/>
    <row r="882" s="45" customFormat="1" ht="12.95" customHeight="1" x14ac:dyDescent="0.2"/>
    <row r="883" s="45" customFormat="1" ht="12.95" customHeight="1" x14ac:dyDescent="0.2"/>
    <row r="884" s="45" customFormat="1" ht="12.95" customHeight="1" x14ac:dyDescent="0.2"/>
    <row r="885" s="45" customFormat="1" ht="12.95" customHeight="1" x14ac:dyDescent="0.2"/>
    <row r="886" s="45" customFormat="1" ht="12.95" customHeight="1" x14ac:dyDescent="0.2"/>
    <row r="887" s="45" customFormat="1" ht="12.95" customHeight="1" x14ac:dyDescent="0.2"/>
    <row r="888" s="45" customFormat="1" ht="12.95" customHeight="1" x14ac:dyDescent="0.2"/>
    <row r="889" s="45" customFormat="1" ht="12.95" customHeight="1" x14ac:dyDescent="0.2"/>
    <row r="890" s="45" customFormat="1" ht="12.95" customHeight="1" x14ac:dyDescent="0.2"/>
    <row r="891" s="45" customFormat="1" ht="12.95" customHeight="1" x14ac:dyDescent="0.2"/>
    <row r="892" s="45" customFormat="1" ht="12.95" customHeight="1" x14ac:dyDescent="0.2"/>
    <row r="893" s="45" customFormat="1" ht="12.95" customHeight="1" x14ac:dyDescent="0.2"/>
    <row r="894" s="45" customFormat="1" ht="12.95" customHeight="1" x14ac:dyDescent="0.2"/>
    <row r="895" s="45" customFormat="1" ht="12.95" customHeight="1" x14ac:dyDescent="0.2"/>
    <row r="896" s="45" customFormat="1" ht="12.95" customHeight="1" x14ac:dyDescent="0.2"/>
    <row r="897" s="45" customFormat="1" ht="12.95" customHeight="1" x14ac:dyDescent="0.2"/>
    <row r="898" s="45" customFormat="1" ht="12.95" customHeight="1" x14ac:dyDescent="0.2"/>
    <row r="899" s="45" customFormat="1" ht="12.95" customHeight="1" x14ac:dyDescent="0.2"/>
    <row r="900" s="45" customFormat="1" ht="12.95" customHeight="1" x14ac:dyDescent="0.2"/>
    <row r="901" s="45" customFormat="1" ht="12.95" customHeight="1" x14ac:dyDescent="0.2"/>
    <row r="902" s="45" customFormat="1" ht="12.95" customHeight="1" x14ac:dyDescent="0.2"/>
    <row r="903" s="45" customFormat="1" ht="12.95" customHeight="1" x14ac:dyDescent="0.2"/>
    <row r="904" s="45" customFormat="1" ht="12.95" customHeight="1" x14ac:dyDescent="0.2"/>
    <row r="905" s="45" customFormat="1" ht="12.95" customHeight="1" x14ac:dyDescent="0.2"/>
    <row r="906" s="45" customFormat="1" ht="12.95" customHeight="1" x14ac:dyDescent="0.2"/>
    <row r="907" s="45" customFormat="1" ht="12.95" customHeight="1" x14ac:dyDescent="0.2"/>
    <row r="908" s="45" customFormat="1" ht="12.95" customHeight="1" x14ac:dyDescent="0.2"/>
    <row r="909" s="45" customFormat="1" ht="12.95" customHeight="1" x14ac:dyDescent="0.2"/>
    <row r="910" s="45" customFormat="1" ht="12.95" customHeight="1" x14ac:dyDescent="0.2"/>
    <row r="911" s="45" customFormat="1" ht="12.95" customHeight="1" x14ac:dyDescent="0.2"/>
    <row r="912" s="45" customFormat="1" ht="12.95" customHeight="1" x14ac:dyDescent="0.2"/>
    <row r="913" s="45" customFormat="1" ht="12.95" customHeight="1" x14ac:dyDescent="0.2"/>
    <row r="914" s="45" customFormat="1" ht="12.95" customHeight="1" x14ac:dyDescent="0.2"/>
    <row r="915" s="45" customFormat="1" ht="12.95" customHeight="1" x14ac:dyDescent="0.2"/>
    <row r="916" s="45" customFormat="1" ht="12.95" customHeight="1" x14ac:dyDescent="0.2"/>
    <row r="917" s="45" customFormat="1" ht="12.95" customHeight="1" x14ac:dyDescent="0.2"/>
    <row r="918" s="45" customFormat="1" ht="12.95" customHeight="1" x14ac:dyDescent="0.2"/>
    <row r="919" s="45" customFormat="1" ht="12.95" customHeight="1" x14ac:dyDescent="0.2"/>
    <row r="920" s="45" customFormat="1" ht="12.95" customHeight="1" x14ac:dyDescent="0.2"/>
    <row r="921" s="45" customFormat="1" ht="12.95" customHeight="1" x14ac:dyDescent="0.2"/>
    <row r="922" s="45" customFormat="1" ht="12.95" customHeight="1" x14ac:dyDescent="0.2"/>
    <row r="923" s="45" customFormat="1" ht="12.95" customHeight="1" x14ac:dyDescent="0.2"/>
    <row r="924" s="45" customFormat="1" ht="12.95" customHeight="1" x14ac:dyDescent="0.2"/>
    <row r="925" s="45" customFormat="1" ht="12.95" customHeight="1" x14ac:dyDescent="0.2"/>
    <row r="926" s="45" customFormat="1" ht="12.95" customHeight="1" x14ac:dyDescent="0.2"/>
    <row r="927" s="45" customFormat="1" ht="12.95" customHeight="1" x14ac:dyDescent="0.2"/>
    <row r="928" s="45" customFormat="1" ht="12.95" customHeight="1" x14ac:dyDescent="0.2"/>
    <row r="929" s="45" customFormat="1" ht="12.95" customHeight="1" x14ac:dyDescent="0.2"/>
    <row r="930" s="45" customFormat="1" ht="12.95" customHeight="1" x14ac:dyDescent="0.2"/>
    <row r="931" s="45" customFormat="1" ht="12.95" customHeight="1" x14ac:dyDescent="0.2"/>
    <row r="932" s="45" customFormat="1" ht="12.95" customHeight="1" x14ac:dyDescent="0.2"/>
    <row r="933" s="45" customFormat="1" ht="12.95" customHeight="1" x14ac:dyDescent="0.2"/>
    <row r="934" s="45" customFormat="1" ht="12.95" customHeight="1" x14ac:dyDescent="0.2"/>
    <row r="935" s="45" customFormat="1" ht="12.95" customHeight="1" x14ac:dyDescent="0.2"/>
    <row r="936" s="45" customFormat="1" ht="12.95" customHeight="1" x14ac:dyDescent="0.2"/>
    <row r="937" s="45" customFormat="1" ht="12.95" customHeight="1" x14ac:dyDescent="0.2"/>
    <row r="938" s="45" customFormat="1" ht="12.95" customHeight="1" x14ac:dyDescent="0.2"/>
    <row r="939" s="45" customFormat="1" ht="12.95" customHeight="1" x14ac:dyDescent="0.2"/>
    <row r="940" s="45" customFormat="1" ht="12.95" customHeight="1" x14ac:dyDescent="0.2"/>
    <row r="941" s="45" customFormat="1" ht="12.95" customHeight="1" x14ac:dyDescent="0.2"/>
    <row r="942" s="45" customFormat="1" ht="12.95" customHeight="1" x14ac:dyDescent="0.2"/>
    <row r="943" s="45" customFormat="1" ht="12.95" customHeight="1" x14ac:dyDescent="0.2"/>
    <row r="944" s="45" customFormat="1" ht="12.95" customHeight="1" x14ac:dyDescent="0.2"/>
    <row r="945" s="45" customFormat="1" ht="12.95" customHeight="1" x14ac:dyDescent="0.2"/>
    <row r="946" s="45" customFormat="1" ht="12.95" customHeight="1" x14ac:dyDescent="0.2"/>
    <row r="947" s="45" customFormat="1" ht="12.95" customHeight="1" x14ac:dyDescent="0.2"/>
    <row r="948" s="45" customFormat="1" ht="12.95" customHeight="1" x14ac:dyDescent="0.2"/>
    <row r="949" s="45" customFormat="1" ht="12.95" customHeight="1" x14ac:dyDescent="0.2"/>
    <row r="950" s="45" customFormat="1" ht="12.95" customHeight="1" x14ac:dyDescent="0.2"/>
    <row r="951" s="45" customFormat="1" ht="12.95" customHeight="1" x14ac:dyDescent="0.2"/>
    <row r="952" s="45" customFormat="1" ht="12.95" customHeight="1" x14ac:dyDescent="0.2"/>
    <row r="953" s="45" customFormat="1" ht="12.95" customHeight="1" x14ac:dyDescent="0.2"/>
    <row r="954" s="45" customFormat="1" ht="12.95" customHeight="1" x14ac:dyDescent="0.2"/>
    <row r="955" s="45" customFormat="1" ht="12.95" customHeight="1" x14ac:dyDescent="0.2"/>
    <row r="956" s="45" customFormat="1" ht="12.95" customHeight="1" x14ac:dyDescent="0.2"/>
    <row r="957" s="45" customFormat="1" ht="12.95" customHeight="1" x14ac:dyDescent="0.2"/>
    <row r="958" s="45" customFormat="1" ht="12.95" customHeight="1" x14ac:dyDescent="0.2"/>
    <row r="959" s="45" customFormat="1" ht="12.95" customHeight="1" x14ac:dyDescent="0.2"/>
    <row r="960" s="45" customFormat="1" ht="12.95" customHeight="1" x14ac:dyDescent="0.2"/>
    <row r="961" s="45" customFormat="1" ht="12.95" customHeight="1" x14ac:dyDescent="0.2"/>
    <row r="962" s="45" customFormat="1" ht="12.95" customHeight="1" x14ac:dyDescent="0.2"/>
    <row r="963" s="45" customFormat="1" ht="12.95" customHeight="1" x14ac:dyDescent="0.2"/>
    <row r="964" s="45" customFormat="1" ht="12.95" customHeight="1" x14ac:dyDescent="0.2"/>
    <row r="965" s="45" customFormat="1" ht="12.95" customHeight="1" x14ac:dyDescent="0.2"/>
    <row r="966" s="45" customFormat="1" ht="12.95" customHeight="1" x14ac:dyDescent="0.2"/>
    <row r="967" s="45" customFormat="1" ht="12.95" customHeight="1" x14ac:dyDescent="0.2"/>
    <row r="968" s="45" customFormat="1" ht="12.95" customHeight="1" x14ac:dyDescent="0.2"/>
    <row r="969" s="45" customFormat="1" ht="12.95" customHeight="1" x14ac:dyDescent="0.2"/>
    <row r="970" s="45" customFormat="1" ht="12.95" customHeight="1" x14ac:dyDescent="0.2"/>
    <row r="971" s="45" customFormat="1" ht="12.95" customHeight="1" x14ac:dyDescent="0.2"/>
    <row r="972" s="45" customFormat="1" ht="12.95" customHeight="1" x14ac:dyDescent="0.2"/>
    <row r="973" s="45" customFormat="1" ht="12.95" customHeight="1" x14ac:dyDescent="0.2"/>
    <row r="974" s="45" customFormat="1" ht="12.95" customHeight="1" x14ac:dyDescent="0.2"/>
    <row r="975" s="45" customFormat="1" ht="12.95" customHeight="1" x14ac:dyDescent="0.2"/>
    <row r="976" s="45" customFormat="1" ht="12.95" customHeight="1" x14ac:dyDescent="0.2"/>
    <row r="977" s="45" customFormat="1" ht="12.95" customHeight="1" x14ac:dyDescent="0.2"/>
    <row r="978" s="45" customFormat="1" ht="12.95" customHeight="1" x14ac:dyDescent="0.2"/>
    <row r="979" s="45" customFormat="1" ht="12.95" customHeight="1" x14ac:dyDescent="0.2"/>
    <row r="980" s="45" customFormat="1" ht="12.95" customHeight="1" x14ac:dyDescent="0.2"/>
    <row r="981" s="45" customFormat="1" ht="12.95" customHeight="1" x14ac:dyDescent="0.2"/>
    <row r="982" s="45" customFormat="1" ht="12.95" customHeight="1" x14ac:dyDescent="0.2"/>
    <row r="983" s="45" customFormat="1" ht="12.95" customHeight="1" x14ac:dyDescent="0.2"/>
    <row r="984" s="45" customFormat="1" ht="12.95" customHeight="1" x14ac:dyDescent="0.2"/>
    <row r="985" s="45" customFormat="1" ht="12.95" customHeight="1" x14ac:dyDescent="0.2"/>
    <row r="986" s="45" customFormat="1" ht="12.95" customHeight="1" x14ac:dyDescent="0.2"/>
    <row r="987" s="45" customFormat="1" ht="12.95" customHeight="1" x14ac:dyDescent="0.2"/>
    <row r="988" s="45" customFormat="1" ht="12.95" customHeight="1" x14ac:dyDescent="0.2"/>
    <row r="989" s="45" customFormat="1" ht="12.95" customHeight="1" x14ac:dyDescent="0.2"/>
    <row r="990" s="45" customFormat="1" ht="12.95" customHeight="1" x14ac:dyDescent="0.2"/>
    <row r="991" s="45" customFormat="1" ht="12.95" customHeight="1" x14ac:dyDescent="0.2"/>
    <row r="992" s="45" customFormat="1" ht="12.95" customHeight="1" x14ac:dyDescent="0.2"/>
    <row r="993" s="45" customFormat="1" ht="12.95" customHeight="1" x14ac:dyDescent="0.2"/>
    <row r="994" s="45" customFormat="1" ht="12.95" customHeight="1" x14ac:dyDescent="0.2"/>
    <row r="995" s="45" customFormat="1" ht="12.95" customHeight="1" x14ac:dyDescent="0.2"/>
    <row r="996" s="45" customFormat="1" ht="12.95" customHeight="1" x14ac:dyDescent="0.2"/>
    <row r="997" s="45" customFormat="1" ht="12.95" customHeight="1" x14ac:dyDescent="0.2"/>
    <row r="998" s="45" customFormat="1" ht="12.95" customHeight="1" x14ac:dyDescent="0.2"/>
    <row r="999" s="45" customFormat="1" ht="12.95" customHeight="1" x14ac:dyDescent="0.2"/>
    <row r="1000" s="45" customFormat="1" ht="12.95" customHeight="1" x14ac:dyDescent="0.2"/>
    <row r="1001" s="45" customFormat="1" ht="12.95" customHeight="1" x14ac:dyDescent="0.2"/>
    <row r="1002" s="45" customFormat="1" ht="12.95" customHeight="1" x14ac:dyDescent="0.2"/>
    <row r="1003" s="45" customFormat="1" ht="12.95" customHeight="1" x14ac:dyDescent="0.2"/>
    <row r="1004" s="45" customFormat="1" ht="12.95" customHeight="1" x14ac:dyDescent="0.2"/>
    <row r="1005" s="45" customFormat="1" ht="12.95" customHeight="1" x14ac:dyDescent="0.2"/>
    <row r="1006" s="45" customFormat="1" ht="12.95" customHeight="1" x14ac:dyDescent="0.2"/>
    <row r="1007" s="45" customFormat="1" ht="12.95" customHeight="1" x14ac:dyDescent="0.2"/>
    <row r="1008" s="45" customFormat="1" ht="12.95" customHeight="1" x14ac:dyDescent="0.2"/>
    <row r="1009" s="45" customFormat="1" ht="12.95" customHeight="1" x14ac:dyDescent="0.2"/>
    <row r="1010" s="45" customFormat="1" ht="12.95" customHeight="1" x14ac:dyDescent="0.2"/>
    <row r="1011" s="45" customFormat="1" ht="12.95" customHeight="1" x14ac:dyDescent="0.2"/>
    <row r="1012" s="45" customFormat="1" ht="12.95" customHeight="1" x14ac:dyDescent="0.2"/>
    <row r="1013" s="45" customFormat="1" ht="12.95" customHeight="1" x14ac:dyDescent="0.2"/>
    <row r="1014" s="45" customFormat="1" ht="12.95" customHeight="1" x14ac:dyDescent="0.2"/>
    <row r="1015" s="45" customFormat="1" ht="12.95" customHeight="1" x14ac:dyDescent="0.2"/>
    <row r="1016" s="45" customFormat="1" ht="12.95" customHeight="1" x14ac:dyDescent="0.2"/>
    <row r="1017" s="45" customFormat="1" ht="12.95" customHeight="1" x14ac:dyDescent="0.2"/>
    <row r="1018" s="45" customFormat="1" ht="12.95" customHeight="1" x14ac:dyDescent="0.2"/>
    <row r="1019" s="45" customFormat="1" ht="12.95" customHeight="1" x14ac:dyDescent="0.2"/>
    <row r="1020" s="45" customFormat="1" ht="12.95" customHeight="1" x14ac:dyDescent="0.2"/>
    <row r="1021" s="45" customFormat="1" ht="12.95" customHeight="1" x14ac:dyDescent="0.2"/>
    <row r="1022" s="45" customFormat="1" ht="12.95" customHeight="1" x14ac:dyDescent="0.2"/>
    <row r="1023" s="45" customFormat="1" ht="12.95" customHeight="1" x14ac:dyDescent="0.2"/>
    <row r="1024" s="45" customFormat="1" ht="12.95" customHeight="1" x14ac:dyDescent="0.2"/>
    <row r="1025" s="45" customFormat="1" ht="12.95" customHeight="1" x14ac:dyDescent="0.2"/>
    <row r="1026" s="45" customFormat="1" ht="12.95" customHeight="1" x14ac:dyDescent="0.2"/>
    <row r="1027" s="45" customFormat="1" ht="12.95" customHeight="1" x14ac:dyDescent="0.2"/>
    <row r="1028" s="45" customFormat="1" ht="12.95" customHeight="1" x14ac:dyDescent="0.2"/>
    <row r="1029" s="45" customFormat="1" ht="12.95" customHeight="1" x14ac:dyDescent="0.2"/>
    <row r="1030" s="45" customFormat="1" ht="12.95" customHeight="1" x14ac:dyDescent="0.2"/>
    <row r="1031" s="45" customFormat="1" ht="12.95" customHeight="1" x14ac:dyDescent="0.2"/>
    <row r="1032" s="45" customFormat="1" ht="12.95" customHeight="1" x14ac:dyDescent="0.2"/>
    <row r="1033" s="45" customFormat="1" ht="12.95" customHeight="1" x14ac:dyDescent="0.2"/>
    <row r="1034" s="45" customFormat="1" ht="12.95" customHeight="1" x14ac:dyDescent="0.2"/>
    <row r="1035" s="45" customFormat="1" ht="12.95" customHeight="1" x14ac:dyDescent="0.2"/>
    <row r="1036" s="45" customFormat="1" ht="12.95" customHeight="1" x14ac:dyDescent="0.2"/>
    <row r="1037" s="45" customFormat="1" ht="12.95" customHeight="1" x14ac:dyDescent="0.2"/>
    <row r="1038" s="45" customFormat="1" ht="12.95" customHeight="1" x14ac:dyDescent="0.2"/>
    <row r="1039" s="45" customFormat="1" ht="12.95" customHeight="1" x14ac:dyDescent="0.2"/>
    <row r="1040" s="45" customFormat="1" ht="12.95" customHeight="1" x14ac:dyDescent="0.2"/>
    <row r="1041" s="45" customFormat="1" ht="12.95" customHeight="1" x14ac:dyDescent="0.2"/>
    <row r="1042" s="45" customFormat="1" ht="12.95" customHeight="1" x14ac:dyDescent="0.2"/>
    <row r="1043" s="45" customFormat="1" ht="12.95" customHeight="1" x14ac:dyDescent="0.2"/>
    <row r="1044" s="45" customFormat="1" ht="12.95" customHeight="1" x14ac:dyDescent="0.2"/>
    <row r="1045" s="45" customFormat="1" ht="12.95" customHeight="1" x14ac:dyDescent="0.2"/>
    <row r="1046" s="45" customFormat="1" ht="12.95" customHeight="1" x14ac:dyDescent="0.2"/>
    <row r="1047" s="45" customFormat="1" ht="12.95" customHeight="1" x14ac:dyDescent="0.2"/>
    <row r="1048" s="45" customFormat="1" ht="12.95" customHeight="1" x14ac:dyDescent="0.2"/>
    <row r="1049" s="45" customFormat="1" ht="12.95" customHeight="1" x14ac:dyDescent="0.2"/>
    <row r="1050" s="45" customFormat="1" ht="12.95" customHeight="1" x14ac:dyDescent="0.2"/>
    <row r="1051" s="45" customFormat="1" ht="12.95" customHeight="1" x14ac:dyDescent="0.2"/>
    <row r="1052" s="45" customFormat="1" ht="12.95" customHeight="1" x14ac:dyDescent="0.2"/>
    <row r="1053" s="45" customFormat="1" ht="12.95" customHeight="1" x14ac:dyDescent="0.2"/>
    <row r="1054" s="45" customFormat="1" ht="12.95" customHeight="1" x14ac:dyDescent="0.2"/>
    <row r="1055" s="45" customFormat="1" ht="12.95" customHeight="1" x14ac:dyDescent="0.2"/>
    <row r="1056" s="45" customFormat="1" ht="12.95" customHeight="1" x14ac:dyDescent="0.2"/>
    <row r="1057" s="45" customFormat="1" ht="12.95" customHeight="1" x14ac:dyDescent="0.2"/>
    <row r="1058" s="45" customFormat="1" ht="12.95" customHeight="1" x14ac:dyDescent="0.2"/>
    <row r="1059" s="45" customFormat="1" ht="12.95" customHeight="1" x14ac:dyDescent="0.2"/>
    <row r="1060" s="45" customFormat="1" ht="12.95" customHeight="1" x14ac:dyDescent="0.2"/>
    <row r="1061" s="45" customFormat="1" ht="12.95" customHeight="1" x14ac:dyDescent="0.2"/>
    <row r="1062" s="45" customFormat="1" ht="12.95" customHeight="1" x14ac:dyDescent="0.2"/>
    <row r="1063" s="45" customFormat="1" ht="12.95" customHeight="1" x14ac:dyDescent="0.2"/>
    <row r="1064" s="45" customFormat="1" ht="12.95" customHeight="1" x14ac:dyDescent="0.2"/>
    <row r="1065" s="45" customFormat="1" ht="12.95" customHeight="1" x14ac:dyDescent="0.2"/>
    <row r="1066" s="45" customFormat="1" ht="12.95" customHeight="1" x14ac:dyDescent="0.2"/>
    <row r="1067" s="45" customFormat="1" ht="12.95" customHeight="1" x14ac:dyDescent="0.2"/>
  </sheetData>
  <mergeCells count="6">
    <mergeCell ref="A12:C12"/>
    <mergeCell ref="A30:C30"/>
    <mergeCell ref="D37:E37"/>
    <mergeCell ref="J32:L32"/>
    <mergeCell ref="J34:L34"/>
    <mergeCell ref="F37:G37"/>
  </mergeCells>
  <phoneticPr fontId="2" type="noConversion"/>
  <pageMargins left="0" right="0" top="0.78740157480314965" bottom="0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28" r:id="rId4">
          <objectPr defaultSize="0" autoPict="0" r:id="rId5">
            <anchor moveWithCells="1" sizeWithCells="1">
              <from>
                <xdr:col>0</xdr:col>
                <xdr:colOff>342900</xdr:colOff>
                <xdr:row>44</xdr:row>
                <xdr:rowOff>66675</xdr:rowOff>
              </from>
              <to>
                <xdr:col>3</xdr:col>
                <xdr:colOff>228600</xdr:colOff>
                <xdr:row>47</xdr:row>
                <xdr:rowOff>47625</xdr:rowOff>
              </to>
            </anchor>
          </objectPr>
        </oleObject>
      </mc:Choice>
      <mc:Fallback>
        <oleObject progId="Equation.DSMT4" shapeId="1028" r:id="rId4"/>
      </mc:Fallback>
    </mc:AlternateContent>
    <mc:AlternateContent xmlns:mc="http://schemas.openxmlformats.org/markup-compatibility/2006">
      <mc:Choice Requires="x14">
        <oleObject progId="Equation.DSMT4" shapeId="1032" r:id="rId6">
          <objectPr defaultSize="0" autoPict="0" r:id="rId7">
            <anchor moveWithCells="1" sizeWithCells="1">
              <from>
                <xdr:col>6</xdr:col>
                <xdr:colOff>0</xdr:colOff>
                <xdr:row>44</xdr:row>
                <xdr:rowOff>85725</xdr:rowOff>
              </from>
              <to>
                <xdr:col>9</xdr:col>
                <xdr:colOff>647700</xdr:colOff>
                <xdr:row>47</xdr:row>
                <xdr:rowOff>95250</xdr:rowOff>
              </to>
            </anchor>
          </objectPr>
        </oleObject>
      </mc:Choice>
      <mc:Fallback>
        <oleObject progId="Equation.DSMT4" shapeId="1032" r:id="rId6"/>
      </mc:Fallback>
    </mc:AlternateContent>
    <mc:AlternateContent xmlns:mc="http://schemas.openxmlformats.org/markup-compatibility/2006">
      <mc:Choice Requires="x14">
        <oleObject progId="Equation.DSMT4" shapeId="1033" r:id="rId8">
          <objectPr defaultSize="0" autoPict="0" r:id="rId9">
            <anchor moveWithCells="1" sizeWithCells="1">
              <from>
                <xdr:col>0</xdr:col>
                <xdr:colOff>323850</xdr:colOff>
                <xdr:row>50</xdr:row>
                <xdr:rowOff>66675</xdr:rowOff>
              </from>
              <to>
                <xdr:col>0</xdr:col>
                <xdr:colOff>1543050</xdr:colOff>
                <xdr:row>53</xdr:row>
                <xdr:rowOff>28575</xdr:rowOff>
              </to>
            </anchor>
          </objectPr>
        </oleObject>
      </mc:Choice>
      <mc:Fallback>
        <oleObject progId="Equation.DSMT4" shapeId="1033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AS1068"/>
  <sheetViews>
    <sheetView showGridLines="0" zoomScaleNormal="100" workbookViewId="0">
      <selection activeCell="K20" sqref="K20"/>
    </sheetView>
  </sheetViews>
  <sheetFormatPr baseColWidth="10" defaultRowHeight="12.95" customHeight="1" x14ac:dyDescent="0.2"/>
  <cols>
    <col min="1" max="1" width="30.7109375" customWidth="1"/>
    <col min="2" max="2" width="7.5703125" customWidth="1"/>
    <col min="3" max="3" width="8.28515625" customWidth="1"/>
    <col min="4" max="4" width="10.42578125" customWidth="1"/>
    <col min="5" max="5" width="7" customWidth="1"/>
    <col min="6" max="6" width="4.5703125" customWidth="1"/>
    <col min="7" max="7" width="12.7109375" customWidth="1"/>
    <col min="8" max="8" width="7.7109375" customWidth="1"/>
    <col min="9" max="9" width="9.5703125" customWidth="1"/>
    <col min="10" max="10" width="9.7109375" customWidth="1"/>
    <col min="12" max="12" width="14" customWidth="1"/>
    <col min="14" max="45" width="11.42578125" style="45"/>
  </cols>
  <sheetData>
    <row r="1" spans="1:13" ht="12.95" customHeight="1" x14ac:dyDescent="0.2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95" customHeight="1" x14ac:dyDescent="0.2">
      <c r="A2" s="3">
        <f ca="1">NOW()</f>
        <v>42066.517246875002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9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L5" s="1"/>
      <c r="M5" s="1"/>
    </row>
    <row r="6" spans="1:13" ht="12.95" customHeight="1" x14ac:dyDescent="0.2">
      <c r="A6" s="1"/>
      <c r="B6" s="1"/>
      <c r="C6" s="1"/>
      <c r="D6" s="1"/>
      <c r="E6" s="50"/>
      <c r="F6" s="50"/>
      <c r="G6" s="50"/>
      <c r="H6" s="50"/>
      <c r="I6" s="50"/>
      <c r="J6" s="50"/>
      <c r="K6" s="1"/>
      <c r="L6" s="1"/>
      <c r="M6" s="1"/>
    </row>
    <row r="7" spans="1:13" ht="12.95" customHeight="1" x14ac:dyDescent="0.2">
      <c r="A7" s="1"/>
      <c r="B7" s="1"/>
      <c r="C7" s="1"/>
      <c r="D7" s="1"/>
      <c r="E7" s="50"/>
      <c r="F7" s="50"/>
      <c r="G7" s="50"/>
      <c r="H7" s="50"/>
      <c r="I7" s="50"/>
      <c r="J7" s="50"/>
      <c r="K7" s="1"/>
      <c r="L7" s="1"/>
      <c r="M7" s="1"/>
    </row>
    <row r="8" spans="1:13" ht="12.95" customHeight="1" x14ac:dyDescent="0.2">
      <c r="A8" s="16" t="s">
        <v>262</v>
      </c>
      <c r="B8" s="1"/>
      <c r="C8" s="1"/>
      <c r="D8" s="1"/>
      <c r="E8" s="50"/>
      <c r="F8" s="50"/>
      <c r="G8" s="49"/>
      <c r="H8" s="50"/>
      <c r="I8" s="50"/>
      <c r="J8" s="50"/>
      <c r="K8" s="1"/>
      <c r="L8" s="2"/>
      <c r="M8" s="1"/>
    </row>
    <row r="9" spans="1:13" ht="12.95" customHeight="1" x14ac:dyDescent="0.2">
      <c r="A9" s="1"/>
      <c r="B9" s="1"/>
      <c r="C9" s="1"/>
      <c r="D9" s="1"/>
      <c r="E9" s="50"/>
      <c r="F9" s="50"/>
      <c r="G9" s="50"/>
      <c r="H9" s="50"/>
      <c r="I9" s="50"/>
      <c r="J9" s="50"/>
      <c r="K9" s="1"/>
      <c r="L9" s="2"/>
      <c r="M9" s="1"/>
    </row>
    <row r="10" spans="1:13" ht="12.95" customHeight="1" x14ac:dyDescent="0.2">
      <c r="A10" s="1"/>
      <c r="B10" s="1"/>
      <c r="C10" s="1"/>
      <c r="D10" s="1"/>
      <c r="E10" s="50"/>
      <c r="F10" s="50"/>
      <c r="G10" s="50"/>
      <c r="H10" s="50"/>
      <c r="I10" s="50"/>
      <c r="J10" s="50"/>
      <c r="K10" s="1"/>
      <c r="L10" s="1"/>
      <c r="M10" s="1"/>
    </row>
    <row r="11" spans="1:13" ht="12.95" customHeight="1" x14ac:dyDescent="0.2">
      <c r="A11" s="1"/>
      <c r="B11" s="1"/>
      <c r="C11" s="1"/>
      <c r="D11" s="1"/>
      <c r="E11" s="50"/>
      <c r="F11" s="50"/>
      <c r="G11" s="51"/>
      <c r="H11" s="50"/>
      <c r="I11" s="50"/>
      <c r="J11" s="50"/>
      <c r="K11" s="1"/>
      <c r="L11" s="1"/>
      <c r="M11" s="1"/>
    </row>
    <row r="12" spans="1:13" ht="12.95" customHeight="1" x14ac:dyDescent="0.2">
      <c r="A12" s="284" t="s">
        <v>185</v>
      </c>
      <c r="B12" s="285"/>
      <c r="C12" s="285"/>
      <c r="D12" s="103"/>
      <c r="E12" s="8"/>
      <c r="F12" s="8"/>
      <c r="G12" s="66"/>
      <c r="H12" s="104"/>
      <c r="I12" s="104"/>
      <c r="J12" s="52"/>
      <c r="K12" s="1"/>
      <c r="L12" s="1"/>
      <c r="M12" s="1"/>
    </row>
    <row r="13" spans="1:13" ht="12.95" customHeight="1" x14ac:dyDescent="0.2">
      <c r="A13" s="148" t="s">
        <v>186</v>
      </c>
      <c r="B13" s="94">
        <v>16.5</v>
      </c>
      <c r="C13" s="108" t="s">
        <v>1</v>
      </c>
      <c r="D13" s="148" t="s">
        <v>263</v>
      </c>
      <c r="E13" s="213">
        <v>12</v>
      </c>
      <c r="F13" s="155"/>
      <c r="H13" s="53"/>
      <c r="I13" s="50"/>
      <c r="J13" s="50"/>
      <c r="K13" s="1"/>
      <c r="L13" s="1"/>
      <c r="M13" s="1"/>
    </row>
    <row r="14" spans="1:13" ht="12.95" customHeight="1" x14ac:dyDescent="0.2">
      <c r="A14" s="128" t="s">
        <v>187</v>
      </c>
      <c r="B14" s="94">
        <v>25</v>
      </c>
      <c r="C14" s="108" t="s">
        <v>2</v>
      </c>
      <c r="D14" s="69" t="str">
        <f>FIXED(B13/B14,3)&amp;"A"</f>
        <v>0,660A</v>
      </c>
      <c r="E14" s="43" t="str">
        <f>FIXED(B13*(B13/B14),1)&amp;"W"</f>
        <v>10,9W</v>
      </c>
      <c r="F14" s="150"/>
      <c r="G14" s="46"/>
      <c r="H14" s="53"/>
      <c r="I14" s="50"/>
      <c r="J14" s="50"/>
      <c r="K14" s="1"/>
      <c r="L14" s="1"/>
      <c r="M14" s="1"/>
    </row>
    <row r="15" spans="1:13" ht="12.95" customHeight="1" x14ac:dyDescent="0.2">
      <c r="A15" s="209" t="s">
        <v>191</v>
      </c>
      <c r="B15" s="95">
        <v>19</v>
      </c>
      <c r="C15" s="109" t="s">
        <v>197</v>
      </c>
      <c r="D15" s="150"/>
      <c r="E15" s="140"/>
      <c r="F15" s="150"/>
      <c r="G15" s="93"/>
      <c r="H15" s="57"/>
      <c r="I15" s="52"/>
      <c r="J15" s="52"/>
      <c r="K15" s="14"/>
      <c r="L15" s="14"/>
      <c r="M15" s="1"/>
    </row>
    <row r="16" spans="1:13" ht="12.95" customHeight="1" x14ac:dyDescent="0.2">
      <c r="A16" s="148" t="s">
        <v>210</v>
      </c>
      <c r="B16" s="96">
        <v>2</v>
      </c>
      <c r="C16" s="108" t="s">
        <v>1</v>
      </c>
      <c r="D16" s="150"/>
      <c r="E16" s="140"/>
      <c r="F16" s="140"/>
      <c r="G16" s="68"/>
      <c r="H16" s="57"/>
      <c r="I16" s="52"/>
      <c r="J16" s="52"/>
      <c r="K16" s="14"/>
      <c r="L16" s="14"/>
      <c r="M16" s="1"/>
    </row>
    <row r="17" spans="1:45" ht="12.95" customHeight="1" x14ac:dyDescent="0.2">
      <c r="A17" s="148" t="s">
        <v>188</v>
      </c>
      <c r="B17" s="96">
        <v>8</v>
      </c>
      <c r="C17" s="108" t="s">
        <v>3</v>
      </c>
      <c r="D17" s="148" t="s">
        <v>303</v>
      </c>
      <c r="E17" s="130">
        <v>5</v>
      </c>
      <c r="F17" s="140"/>
      <c r="G17" s="93"/>
      <c r="H17" s="57"/>
      <c r="I17" s="52"/>
      <c r="J17" s="52"/>
      <c r="K17" s="14"/>
      <c r="L17" s="14"/>
      <c r="M17" s="1"/>
    </row>
    <row r="18" spans="1:45" ht="12.95" customHeight="1" x14ac:dyDescent="0.2">
      <c r="A18" s="128" t="s">
        <v>189</v>
      </c>
      <c r="B18" s="97">
        <v>60</v>
      </c>
      <c r="C18" s="110" t="s">
        <v>190</v>
      </c>
      <c r="D18" s="43" t="str">
        <f>FIXED(POWER(10,(B18/20)),0)&amp;" veces"</f>
        <v>1.000 veces</v>
      </c>
      <c r="E18" s="140"/>
      <c r="F18" s="140"/>
      <c r="G18" s="68"/>
      <c r="H18" s="58"/>
      <c r="I18" s="52"/>
      <c r="J18" s="52"/>
      <c r="K18" s="14"/>
      <c r="L18" s="14"/>
      <c r="M18" s="1"/>
    </row>
    <row r="19" spans="1:45" ht="12.95" customHeight="1" x14ac:dyDescent="0.2">
      <c r="A19" s="128" t="s">
        <v>192</v>
      </c>
      <c r="B19" s="97">
        <v>4</v>
      </c>
      <c r="C19" s="110" t="s">
        <v>193</v>
      </c>
      <c r="D19" s="150"/>
      <c r="E19" s="140"/>
      <c r="F19" s="140"/>
      <c r="G19" s="117"/>
      <c r="H19" s="58"/>
      <c r="I19" s="52"/>
      <c r="J19" s="52"/>
      <c r="K19" s="14"/>
      <c r="L19" s="14"/>
      <c r="M19" s="1"/>
    </row>
    <row r="20" spans="1:45" ht="12.95" customHeight="1" x14ac:dyDescent="0.2">
      <c r="A20" s="128" t="s">
        <v>259</v>
      </c>
      <c r="B20" s="124">
        <v>0.36</v>
      </c>
      <c r="C20" s="110" t="s">
        <v>193</v>
      </c>
      <c r="D20" s="150"/>
      <c r="E20" s="140"/>
      <c r="F20" s="140"/>
      <c r="G20" s="101"/>
      <c r="H20" s="59"/>
      <c r="I20" s="52"/>
      <c r="J20" s="52"/>
      <c r="K20" s="14"/>
      <c r="L20" s="14"/>
      <c r="M20" s="1"/>
    </row>
    <row r="21" spans="1:45" ht="12.95" customHeight="1" x14ac:dyDescent="0.2">
      <c r="A21" s="148" t="s">
        <v>211</v>
      </c>
      <c r="B21" s="98">
        <v>35</v>
      </c>
      <c r="C21" s="110" t="s">
        <v>193</v>
      </c>
      <c r="D21" s="150"/>
      <c r="E21" s="140"/>
      <c r="F21" s="140"/>
      <c r="G21" s="147"/>
      <c r="H21" s="59"/>
      <c r="I21" s="52"/>
      <c r="J21" s="52"/>
      <c r="K21" s="14"/>
      <c r="L21" s="14"/>
      <c r="M21" s="1"/>
    </row>
    <row r="22" spans="1:45" ht="12.95" customHeight="1" x14ac:dyDescent="0.2">
      <c r="A22" s="128" t="s">
        <v>208</v>
      </c>
      <c r="B22" s="98">
        <v>150</v>
      </c>
      <c r="C22" s="110" t="s">
        <v>194</v>
      </c>
      <c r="D22" s="150"/>
      <c r="E22" s="140"/>
      <c r="F22" s="140"/>
      <c r="G22" s="68"/>
      <c r="H22" s="59"/>
      <c r="I22" s="52"/>
      <c r="J22" s="52"/>
      <c r="K22" s="14"/>
      <c r="L22" s="14"/>
      <c r="M22" s="1"/>
    </row>
    <row r="23" spans="1:45" ht="12.95" customHeight="1" x14ac:dyDescent="0.2">
      <c r="A23" s="148" t="s">
        <v>209</v>
      </c>
      <c r="B23" s="98">
        <v>35</v>
      </c>
      <c r="C23" s="110" t="s">
        <v>1</v>
      </c>
      <c r="D23" s="150"/>
      <c r="E23" s="140"/>
      <c r="F23" s="140"/>
      <c r="G23" s="68"/>
      <c r="H23" s="59"/>
      <c r="I23" s="52"/>
      <c r="J23" s="52"/>
      <c r="K23" s="14"/>
      <c r="L23" s="14"/>
      <c r="M23" s="1"/>
    </row>
    <row r="24" spans="1:45" ht="12.95" customHeight="1" x14ac:dyDescent="0.2">
      <c r="A24" s="210" t="s">
        <v>202</v>
      </c>
      <c r="B24" s="99">
        <v>0.9</v>
      </c>
      <c r="C24" s="111" t="s">
        <v>1</v>
      </c>
      <c r="D24" s="78"/>
      <c r="E24" s="140"/>
      <c r="F24" s="140"/>
      <c r="G24" s="8"/>
      <c r="H24" s="8"/>
      <c r="I24" s="15"/>
      <c r="J24" s="52"/>
      <c r="K24" s="14"/>
      <c r="L24" s="14"/>
      <c r="M24" s="1"/>
    </row>
    <row r="25" spans="1:45" ht="12.95" customHeight="1" x14ac:dyDescent="0.2">
      <c r="A25" s="148" t="s">
        <v>254</v>
      </c>
      <c r="B25" s="96">
        <v>48</v>
      </c>
      <c r="C25" s="108" t="s">
        <v>194</v>
      </c>
      <c r="D25" s="78"/>
      <c r="E25" s="153"/>
      <c r="F25" s="140"/>
      <c r="G25" s="68"/>
      <c r="H25" s="60"/>
      <c r="I25" s="52"/>
      <c r="J25" s="52"/>
      <c r="K25" s="14"/>
      <c r="L25" s="14"/>
      <c r="M25" s="1"/>
    </row>
    <row r="26" spans="1:45" ht="12.95" customHeight="1" x14ac:dyDescent="0.2">
      <c r="A26" s="148" t="s">
        <v>199</v>
      </c>
      <c r="B26" s="100">
        <v>50</v>
      </c>
      <c r="C26" s="108" t="s">
        <v>200</v>
      </c>
      <c r="D26" s="78"/>
      <c r="E26" s="153"/>
      <c r="F26" s="140"/>
      <c r="G26" s="68"/>
      <c r="H26" s="60"/>
      <c r="I26" s="52"/>
      <c r="J26" s="52"/>
      <c r="K26" s="14"/>
      <c r="L26" s="14"/>
      <c r="M26" s="1"/>
    </row>
    <row r="27" spans="1:45" ht="12.95" customHeight="1" x14ac:dyDescent="0.2">
      <c r="A27" s="148" t="s">
        <v>205</v>
      </c>
      <c r="B27" s="100">
        <v>10</v>
      </c>
      <c r="C27" s="108" t="s">
        <v>206</v>
      </c>
      <c r="D27" s="78"/>
      <c r="E27" s="153"/>
      <c r="F27" s="140"/>
      <c r="G27" s="68"/>
      <c r="H27" s="60"/>
      <c r="I27" s="52"/>
      <c r="J27" s="52"/>
      <c r="K27" s="14"/>
      <c r="L27" s="14"/>
      <c r="M27" s="1"/>
    </row>
    <row r="28" spans="1:45" ht="12.95" customHeight="1" x14ac:dyDescent="0.2">
      <c r="A28" s="148" t="s">
        <v>255</v>
      </c>
      <c r="B28" s="100">
        <v>97</v>
      </c>
      <c r="C28" s="108" t="s">
        <v>206</v>
      </c>
      <c r="D28" s="78"/>
      <c r="E28" s="153"/>
      <c r="F28" s="140"/>
      <c r="G28" s="68"/>
      <c r="H28" s="60"/>
      <c r="I28" s="52"/>
      <c r="J28" s="52"/>
      <c r="K28" s="14"/>
      <c r="L28" s="14"/>
      <c r="M28" s="1"/>
    </row>
    <row r="29" spans="1:45" ht="12.95" customHeight="1" x14ac:dyDescent="0.2">
      <c r="A29" s="286" t="s">
        <v>4</v>
      </c>
      <c r="B29" s="285"/>
      <c r="C29" s="285"/>
      <c r="D29" s="80"/>
      <c r="E29" s="67"/>
      <c r="F29" s="67"/>
      <c r="G29" s="68"/>
      <c r="H29" s="67"/>
      <c r="I29" s="52"/>
      <c r="J29" s="61"/>
      <c r="K29" s="14"/>
      <c r="L29" s="14"/>
      <c r="M29" s="1"/>
    </row>
    <row r="30" spans="1:45" s="15" customFormat="1" ht="12.95" customHeight="1" x14ac:dyDescent="0.15">
      <c r="A30" s="135" t="s">
        <v>264</v>
      </c>
      <c r="B30" s="136">
        <f>(B13/B14)+((E17+1)*(B17/1000))</f>
        <v>0.70800000000000007</v>
      </c>
      <c r="C30" s="220" t="s">
        <v>260</v>
      </c>
      <c r="D30" s="134" t="str">
        <f>IF(B30&lt;=1,"Ok","Excesiva")</f>
        <v>Ok</v>
      </c>
      <c r="E30" s="140"/>
      <c r="F30" s="140"/>
      <c r="G30" s="141"/>
      <c r="H30" s="83"/>
      <c r="K30" s="14"/>
      <c r="L30" s="14"/>
      <c r="M30" s="1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15" customFormat="1" ht="12.95" customHeight="1" x14ac:dyDescent="0.15">
      <c r="A31" s="120" t="s">
        <v>302</v>
      </c>
      <c r="B31" s="144">
        <f>E13/(E17*(B17/1000))</f>
        <v>300</v>
      </c>
      <c r="C31" s="196" t="s">
        <v>2</v>
      </c>
      <c r="D31" s="215"/>
      <c r="E31" s="140"/>
      <c r="F31" s="140"/>
      <c r="G31" s="141"/>
      <c r="H31" s="140"/>
      <c r="I31" s="52"/>
      <c r="J31" s="52"/>
      <c r="K31" s="14"/>
      <c r="L31" s="14"/>
      <c r="M31" s="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15" customFormat="1" ht="12.95" customHeight="1" x14ac:dyDescent="0.15">
      <c r="A32" s="120" t="s">
        <v>265</v>
      </c>
      <c r="B32" s="216">
        <f>(B13-E13)/((E17+1)*(B17/1000))</f>
        <v>93.75</v>
      </c>
      <c r="C32" s="196" t="s">
        <v>2</v>
      </c>
      <c r="D32" s="214"/>
      <c r="E32" s="140"/>
      <c r="F32" s="140"/>
      <c r="G32" s="141"/>
      <c r="H32" s="140"/>
      <c r="I32" s="52"/>
      <c r="J32" s="52"/>
      <c r="K32" s="14"/>
      <c r="L32" s="14"/>
      <c r="M32" s="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13" ht="12.95" customHeight="1" x14ac:dyDescent="0.2">
      <c r="A33" s="120" t="s">
        <v>195</v>
      </c>
      <c r="B33" s="125">
        <f>(B15/1000)*POWER(10,(B18/20))</f>
        <v>19</v>
      </c>
      <c r="C33" s="196" t="s">
        <v>196</v>
      </c>
      <c r="D33" s="128" t="s">
        <v>198</v>
      </c>
      <c r="E33" s="129">
        <v>3</v>
      </c>
      <c r="F33" s="130" t="s">
        <v>196</v>
      </c>
      <c r="G33" s="120" t="s">
        <v>272</v>
      </c>
      <c r="H33" s="217" t="str">
        <f>FIXED((2*PI()*8*B26*(B34/1000000)*E33)/3.3,2)&amp;"A"</f>
        <v>5,39A</v>
      </c>
      <c r="I33" s="52"/>
      <c r="J33" s="61"/>
      <c r="K33" s="14"/>
      <c r="L33" s="14"/>
      <c r="M33" s="1"/>
    </row>
    <row r="34" spans="1:13" ht="12.95" customHeight="1" x14ac:dyDescent="0.2">
      <c r="A34" s="119" t="s">
        <v>201</v>
      </c>
      <c r="B34" s="165">
        <f>(B30/(E33*2*B26))*1000000</f>
        <v>2360</v>
      </c>
      <c r="C34" s="221" t="s">
        <v>261</v>
      </c>
      <c r="D34" s="154"/>
      <c r="E34" s="140"/>
      <c r="F34" s="140"/>
      <c r="G34" s="91"/>
      <c r="H34" s="211"/>
      <c r="I34" s="54"/>
      <c r="J34" s="54"/>
      <c r="K34" s="14"/>
      <c r="L34" s="14"/>
      <c r="M34" s="1"/>
    </row>
    <row r="35" spans="1:13" ht="12.95" customHeight="1" x14ac:dyDescent="0.2">
      <c r="A35" s="119" t="s">
        <v>203</v>
      </c>
      <c r="B35" s="122">
        <f>((B13+B16+(2*B24)+E33)/SQRT(2))*(1+(B27/100))</f>
        <v>18.123146801811213</v>
      </c>
      <c r="C35" s="221" t="s">
        <v>204</v>
      </c>
      <c r="D35" s="131" t="s">
        <v>198</v>
      </c>
      <c r="E35" s="132">
        <v>19</v>
      </c>
      <c r="F35" s="133" t="s">
        <v>204</v>
      </c>
      <c r="G35" s="134" t="str">
        <f>IF(E35&gt;=B35,"Trafo Ok","¡Trafo pequeño!")</f>
        <v>Trafo Ok</v>
      </c>
      <c r="H35" s="211"/>
      <c r="I35" s="54"/>
      <c r="J35" s="54"/>
      <c r="K35" s="62"/>
      <c r="L35" s="62"/>
      <c r="M35" s="17"/>
    </row>
    <row r="36" spans="1:13" ht="12.95" customHeight="1" x14ac:dyDescent="0.2">
      <c r="A36" s="115" t="s">
        <v>257</v>
      </c>
      <c r="B36" s="223">
        <f>(B13*(B13/B14))/(((E35*SQRT(2))-(2*B24))*(B30))</f>
        <v>0.61353492382875241</v>
      </c>
      <c r="C36" s="222"/>
      <c r="D36" s="106"/>
      <c r="E36" s="140"/>
      <c r="F36" s="140"/>
      <c r="G36" s="91"/>
      <c r="H36" s="211"/>
      <c r="I36" s="54"/>
      <c r="J36" s="54"/>
      <c r="K36" s="62"/>
      <c r="L36" s="62"/>
      <c r="M36" s="17"/>
    </row>
    <row r="37" spans="1:13" ht="12.95" customHeight="1" x14ac:dyDescent="0.2">
      <c r="A37" s="120" t="s">
        <v>256</v>
      </c>
      <c r="B37" s="224">
        <f>(B13*(B13/B14))/(((E35*SQRT(2))*B30)/(B28/100))</f>
        <v>0.55526175005262102</v>
      </c>
      <c r="C37" s="221"/>
      <c r="D37" s="78"/>
      <c r="E37" s="140"/>
      <c r="F37" s="140"/>
      <c r="G37" s="141"/>
      <c r="H37" s="207"/>
      <c r="I37" s="52"/>
      <c r="J37" s="61"/>
      <c r="K37" s="62"/>
      <c r="L37" s="62"/>
      <c r="M37" s="17"/>
    </row>
    <row r="38" spans="1:13" ht="12.95" customHeight="1" x14ac:dyDescent="0.2">
      <c r="A38" s="115" t="s">
        <v>213</v>
      </c>
      <c r="B38" s="113">
        <f>(((E35*SQRT(2))-(2*B24))-B13)*(B30)</f>
        <v>6.067600841042875</v>
      </c>
      <c r="C38" s="222" t="s">
        <v>207</v>
      </c>
      <c r="D38" s="281" t="str">
        <f>IF(B39&gt;=B21,"NO necesita disipador","Necesita disipador")</f>
        <v>Necesita disipador</v>
      </c>
      <c r="E38" s="282"/>
      <c r="F38" s="155"/>
      <c r="G38" s="141"/>
      <c r="H38" s="207"/>
      <c r="I38" s="52"/>
      <c r="J38" s="63"/>
      <c r="K38" s="62"/>
      <c r="L38" s="62"/>
      <c r="M38" s="17"/>
    </row>
    <row r="39" spans="1:13" ht="12.95" customHeight="1" x14ac:dyDescent="0.2">
      <c r="A39" s="118" t="s">
        <v>212</v>
      </c>
      <c r="B39" s="218">
        <f>((B22-B25)/B38)-(B19+B20)</f>
        <v>12.450598236793152</v>
      </c>
      <c r="C39" s="219" t="s">
        <v>193</v>
      </c>
      <c r="D39" s="157"/>
      <c r="E39" s="140"/>
      <c r="F39" s="140"/>
      <c r="G39" s="141"/>
      <c r="H39" s="72"/>
      <c r="I39" s="64"/>
      <c r="J39" s="52"/>
      <c r="K39" s="62"/>
      <c r="L39" s="62"/>
      <c r="M39" s="17"/>
    </row>
    <row r="40" spans="1:13" ht="12.95" customHeight="1" x14ac:dyDescent="0.2">
      <c r="A40" s="120" t="s">
        <v>271</v>
      </c>
      <c r="B40" s="124" t="str">
        <f>FIXED(E35*SQRT(2)-(2*B24),2)&amp;"V"</f>
        <v>25,07V</v>
      </c>
      <c r="C40" s="81" t="str">
        <f>IF(E35*SQRT(2)-(2*B24)&lt;=B23,"Ok","¡Excesiva!")</f>
        <v>Ok</v>
      </c>
      <c r="D40" s="75"/>
      <c r="E40" s="140"/>
      <c r="F40" s="140"/>
      <c r="G40" s="155"/>
      <c r="H40" s="207"/>
      <c r="I40" s="52"/>
      <c r="J40" s="55"/>
      <c r="K40" s="62"/>
      <c r="L40" s="62"/>
      <c r="M40" s="17"/>
    </row>
    <row r="41" spans="1:13" s="45" customFormat="1" ht="12.95" customHeight="1" x14ac:dyDescent="0.2">
      <c r="A41" s="119" t="s">
        <v>304</v>
      </c>
      <c r="B41" s="122">
        <f>((E33)/POWER(10,(B18/20)))*1000</f>
        <v>3</v>
      </c>
      <c r="C41" s="112" t="s">
        <v>197</v>
      </c>
      <c r="D41" s="76"/>
      <c r="E41" s="140"/>
      <c r="F41" s="140"/>
      <c r="G41" s="141"/>
      <c r="H41" s="208"/>
      <c r="I41" s="52"/>
      <c r="J41" s="52"/>
      <c r="K41" s="92"/>
      <c r="L41" s="92"/>
    </row>
    <row r="42" spans="1:13" s="45" customFormat="1" ht="12.95" customHeight="1" x14ac:dyDescent="0.2">
      <c r="A42" s="141"/>
      <c r="C42" s="140"/>
      <c r="D42" s="76"/>
      <c r="E42" s="67"/>
      <c r="F42" s="67"/>
      <c r="G42" s="68"/>
      <c r="H42" s="72"/>
      <c r="I42" s="64"/>
      <c r="J42" s="52"/>
      <c r="K42" s="92"/>
      <c r="L42" s="92"/>
    </row>
    <row r="43" spans="1:13" s="45" customFormat="1" ht="12.95" customHeight="1" x14ac:dyDescent="0.2">
      <c r="A43" s="68"/>
      <c r="B43" s="79"/>
      <c r="C43" s="67"/>
      <c r="D43" s="77"/>
      <c r="E43" s="116"/>
      <c r="F43" s="116"/>
      <c r="G43" s="68"/>
      <c r="H43" s="73"/>
      <c r="I43" s="52"/>
      <c r="J43" s="56"/>
      <c r="K43" s="92"/>
      <c r="L43" s="92"/>
    </row>
    <row r="44" spans="1:13" s="45" customFormat="1" ht="12.95" customHeight="1" x14ac:dyDescent="0.2">
      <c r="A44" s="68"/>
      <c r="B44" s="79"/>
      <c r="C44" s="80"/>
      <c r="D44" s="77"/>
      <c r="E44" s="67"/>
      <c r="F44" s="67"/>
      <c r="G44" s="68"/>
      <c r="H44" s="48"/>
      <c r="I44" s="52"/>
      <c r="J44" s="52"/>
      <c r="K44" s="92"/>
      <c r="L44" s="92"/>
    </row>
    <row r="45" spans="1:13" s="45" customFormat="1" ht="12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3" s="45" customFormat="1" ht="12.95" customHeight="1" x14ac:dyDescent="0.2">
      <c r="A46" s="46"/>
      <c r="B46" s="188"/>
      <c r="C46" s="8"/>
      <c r="D46" s="188"/>
      <c r="E46" s="189"/>
      <c r="F46" s="189"/>
      <c r="K46" s="8"/>
      <c r="L46" s="8"/>
      <c r="M46" s="8"/>
    </row>
    <row r="47" spans="1:13" s="45" customFormat="1" ht="12.95" customHeight="1" x14ac:dyDescent="0.2"/>
    <row r="48" spans="1:13" s="45" customFormat="1" ht="12.95" customHeight="1" x14ac:dyDescent="0.2">
      <c r="A48" s="46"/>
      <c r="B48" s="8"/>
      <c r="C48" s="8"/>
      <c r="D48" s="8"/>
      <c r="E48" s="8"/>
      <c r="F48" s="8"/>
      <c r="K48" s="8"/>
      <c r="L48" s="8"/>
      <c r="M48" s="8"/>
    </row>
    <row r="49" spans="1:13" s="45" customFormat="1" ht="12.95" customHeight="1" x14ac:dyDescent="0.2">
      <c r="G49" s="8"/>
      <c r="H49" s="8"/>
      <c r="I49" s="8"/>
      <c r="J49" s="8"/>
      <c r="K49" s="8"/>
      <c r="L49" s="8"/>
      <c r="M49" s="8"/>
    </row>
    <row r="50" spans="1:13" s="45" customFormat="1" ht="12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s="45" customFormat="1" ht="12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s="45" customFormat="1" ht="12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45" customFormat="1" ht="12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45" customFormat="1" ht="12.95" customHeight="1" x14ac:dyDescent="0.2"/>
    <row r="55" spans="1:13" s="45" customFormat="1" ht="12.95" customHeight="1" x14ac:dyDescent="0.2"/>
    <row r="56" spans="1:13" s="45" customFormat="1" ht="12.95" customHeight="1" x14ac:dyDescent="0.2"/>
    <row r="57" spans="1:13" s="45" customFormat="1" ht="12.95" customHeight="1" x14ac:dyDescent="0.2"/>
    <row r="58" spans="1:13" s="45" customFormat="1" ht="12.95" customHeight="1" x14ac:dyDescent="0.2"/>
    <row r="59" spans="1:13" s="45" customFormat="1" ht="12.95" customHeight="1" x14ac:dyDescent="0.2"/>
    <row r="60" spans="1:13" s="45" customFormat="1" ht="12.95" customHeight="1" x14ac:dyDescent="0.2"/>
    <row r="61" spans="1:13" s="45" customFormat="1" ht="12.95" customHeight="1" x14ac:dyDescent="0.2"/>
    <row r="62" spans="1:13" s="45" customFormat="1" ht="12.95" customHeight="1" x14ac:dyDescent="0.2"/>
    <row r="63" spans="1:13" s="45" customFormat="1" ht="12.95" customHeight="1" x14ac:dyDescent="0.2"/>
    <row r="64" spans="1:13" s="45" customFormat="1" ht="12.95" customHeight="1" x14ac:dyDescent="0.2"/>
    <row r="65" s="45" customFormat="1" ht="12.95" customHeight="1" x14ac:dyDescent="0.2"/>
    <row r="66" s="45" customFormat="1" ht="12.95" customHeight="1" x14ac:dyDescent="0.2"/>
    <row r="67" s="45" customFormat="1" ht="12.95" customHeight="1" x14ac:dyDescent="0.2"/>
    <row r="68" s="45" customFormat="1" ht="12.95" customHeight="1" x14ac:dyDescent="0.2"/>
    <row r="69" s="45" customFormat="1" ht="12.95" customHeight="1" x14ac:dyDescent="0.2"/>
    <row r="70" s="45" customFormat="1" ht="12.95" customHeight="1" x14ac:dyDescent="0.2"/>
    <row r="71" s="45" customFormat="1" ht="12.95" customHeight="1" x14ac:dyDescent="0.2"/>
    <row r="72" s="45" customFormat="1" ht="12.95" customHeight="1" x14ac:dyDescent="0.2"/>
    <row r="73" s="45" customFormat="1" ht="12.95" customHeight="1" x14ac:dyDescent="0.2"/>
    <row r="74" s="45" customFormat="1" ht="12.95" customHeight="1" x14ac:dyDescent="0.2"/>
    <row r="75" s="45" customFormat="1" ht="12.95" customHeight="1" x14ac:dyDescent="0.2"/>
    <row r="76" s="45" customFormat="1" ht="12.95" customHeight="1" x14ac:dyDescent="0.2"/>
    <row r="77" s="45" customFormat="1" ht="12.95" customHeight="1" x14ac:dyDescent="0.2"/>
    <row r="78" s="45" customFormat="1" ht="12.95" customHeight="1" x14ac:dyDescent="0.2"/>
    <row r="79" s="45" customFormat="1" ht="12.95" customHeight="1" x14ac:dyDescent="0.2"/>
    <row r="80" s="45" customFormat="1" ht="12.95" customHeight="1" x14ac:dyDescent="0.2"/>
    <row r="81" s="45" customFormat="1" ht="12.95" customHeight="1" x14ac:dyDescent="0.2"/>
    <row r="82" s="45" customFormat="1" ht="12.95" customHeight="1" x14ac:dyDescent="0.2"/>
    <row r="83" s="45" customFormat="1" ht="12.95" customHeight="1" x14ac:dyDescent="0.2"/>
    <row r="84" s="45" customFormat="1" ht="12.95" customHeight="1" x14ac:dyDescent="0.2"/>
    <row r="85" s="45" customFormat="1" ht="12.95" customHeight="1" x14ac:dyDescent="0.2"/>
    <row r="86" s="45" customFormat="1" ht="12.95" customHeight="1" x14ac:dyDescent="0.2"/>
    <row r="87" s="45" customFormat="1" ht="12.95" customHeight="1" x14ac:dyDescent="0.2"/>
    <row r="88" s="45" customFormat="1" ht="12.95" customHeight="1" x14ac:dyDescent="0.2"/>
    <row r="89" s="45" customFormat="1" ht="12.95" customHeight="1" x14ac:dyDescent="0.2"/>
    <row r="90" s="45" customFormat="1" ht="12.95" customHeight="1" x14ac:dyDescent="0.2"/>
    <row r="91" s="45" customFormat="1" ht="12.95" customHeight="1" x14ac:dyDescent="0.2"/>
    <row r="92" s="45" customFormat="1" ht="12.95" customHeight="1" x14ac:dyDescent="0.2"/>
    <row r="93" s="45" customFormat="1" ht="12.95" customHeight="1" x14ac:dyDescent="0.2"/>
    <row r="94" s="45" customFormat="1" ht="12.95" customHeight="1" x14ac:dyDescent="0.2"/>
    <row r="95" s="45" customFormat="1" ht="12.95" customHeight="1" x14ac:dyDescent="0.2"/>
    <row r="96" s="45" customFormat="1" ht="12.95" customHeight="1" x14ac:dyDescent="0.2"/>
    <row r="97" s="45" customFormat="1" ht="12.95" customHeight="1" x14ac:dyDescent="0.2"/>
    <row r="98" s="45" customFormat="1" ht="12.95" customHeight="1" x14ac:dyDescent="0.2"/>
    <row r="99" s="45" customFormat="1" ht="12.95" customHeight="1" x14ac:dyDescent="0.2"/>
    <row r="100" s="45" customFormat="1" ht="12.95" customHeight="1" x14ac:dyDescent="0.2"/>
    <row r="101" s="45" customFormat="1" ht="12.95" customHeight="1" x14ac:dyDescent="0.2"/>
    <row r="102" s="45" customFormat="1" ht="12.95" customHeight="1" x14ac:dyDescent="0.2"/>
    <row r="103" s="45" customFormat="1" ht="12.95" customHeight="1" x14ac:dyDescent="0.2"/>
    <row r="104" s="45" customFormat="1" ht="12.95" customHeight="1" x14ac:dyDescent="0.2"/>
    <row r="105" s="45" customFormat="1" ht="12.95" customHeight="1" x14ac:dyDescent="0.2"/>
    <row r="106" s="45" customFormat="1" ht="12.95" customHeight="1" x14ac:dyDescent="0.2"/>
    <row r="107" s="45" customFormat="1" ht="12.95" customHeight="1" x14ac:dyDescent="0.2"/>
    <row r="108" s="45" customFormat="1" ht="12.95" customHeight="1" x14ac:dyDescent="0.2"/>
    <row r="109" s="45" customFormat="1" ht="12.95" customHeight="1" x14ac:dyDescent="0.2"/>
    <row r="110" s="45" customFormat="1" ht="12.95" customHeight="1" x14ac:dyDescent="0.2"/>
    <row r="111" s="45" customFormat="1" ht="12.95" customHeight="1" x14ac:dyDescent="0.2"/>
    <row r="112" s="45" customFormat="1" ht="12.95" customHeight="1" x14ac:dyDescent="0.2"/>
    <row r="113" s="45" customFormat="1" ht="12.95" customHeight="1" x14ac:dyDescent="0.2"/>
    <row r="114" s="45" customFormat="1" ht="12.95" customHeight="1" x14ac:dyDescent="0.2"/>
    <row r="115" s="45" customFormat="1" ht="12.95" customHeight="1" x14ac:dyDescent="0.2"/>
    <row r="116" s="45" customFormat="1" ht="12.95" customHeight="1" x14ac:dyDescent="0.2"/>
    <row r="117" s="45" customFormat="1" ht="12.95" customHeight="1" x14ac:dyDescent="0.2"/>
    <row r="118" s="45" customFormat="1" ht="12.95" customHeight="1" x14ac:dyDescent="0.2"/>
    <row r="119" s="45" customFormat="1" ht="12.95" customHeight="1" x14ac:dyDescent="0.2"/>
    <row r="120" s="45" customFormat="1" ht="12.95" customHeight="1" x14ac:dyDescent="0.2"/>
    <row r="121" s="45" customFormat="1" ht="12.95" customHeight="1" x14ac:dyDescent="0.2"/>
    <row r="122" s="45" customFormat="1" ht="12.95" customHeight="1" x14ac:dyDescent="0.2"/>
    <row r="123" s="45" customFormat="1" ht="12.95" customHeight="1" x14ac:dyDescent="0.2"/>
    <row r="124" s="45" customFormat="1" ht="12.95" customHeight="1" x14ac:dyDescent="0.2"/>
    <row r="125" s="45" customFormat="1" ht="12.95" customHeight="1" x14ac:dyDescent="0.2"/>
    <row r="126" s="45" customFormat="1" ht="12.95" customHeight="1" x14ac:dyDescent="0.2"/>
    <row r="127" s="45" customFormat="1" ht="12.95" customHeight="1" x14ac:dyDescent="0.2"/>
    <row r="128" s="45" customFormat="1" ht="12.95" customHeight="1" x14ac:dyDescent="0.2"/>
    <row r="129" s="45" customFormat="1" ht="12.95" customHeight="1" x14ac:dyDescent="0.2"/>
    <row r="130" s="45" customFormat="1" ht="12.95" customHeight="1" x14ac:dyDescent="0.2"/>
    <row r="131" s="45" customFormat="1" ht="12.95" customHeight="1" x14ac:dyDescent="0.2"/>
    <row r="132" s="45" customFormat="1" ht="12.95" customHeight="1" x14ac:dyDescent="0.2"/>
    <row r="133" s="45" customFormat="1" ht="12.95" customHeight="1" x14ac:dyDescent="0.2"/>
    <row r="134" s="45" customFormat="1" ht="12.95" customHeight="1" x14ac:dyDescent="0.2"/>
    <row r="135" s="45" customFormat="1" ht="12.95" customHeight="1" x14ac:dyDescent="0.2"/>
    <row r="136" s="45" customFormat="1" ht="12.95" customHeight="1" x14ac:dyDescent="0.2"/>
    <row r="137" s="45" customFormat="1" ht="12.95" customHeight="1" x14ac:dyDescent="0.2"/>
    <row r="138" s="45" customFormat="1" ht="12.95" customHeight="1" x14ac:dyDescent="0.2"/>
    <row r="139" s="45" customFormat="1" ht="12.95" customHeight="1" x14ac:dyDescent="0.2"/>
    <row r="140" s="45" customFormat="1" ht="12.95" customHeight="1" x14ac:dyDescent="0.2"/>
    <row r="141" s="45" customFormat="1" ht="12.95" customHeight="1" x14ac:dyDescent="0.2"/>
    <row r="142" s="45" customFormat="1" ht="12.95" customHeight="1" x14ac:dyDescent="0.2"/>
    <row r="143" s="45" customFormat="1" ht="12.95" customHeight="1" x14ac:dyDescent="0.2"/>
    <row r="144" s="45" customFormat="1" ht="12.95" customHeight="1" x14ac:dyDescent="0.2"/>
    <row r="145" s="45" customFormat="1" ht="12.95" customHeight="1" x14ac:dyDescent="0.2"/>
    <row r="146" s="45" customFormat="1" ht="12.95" customHeight="1" x14ac:dyDescent="0.2"/>
    <row r="147" s="45" customFormat="1" ht="12.95" customHeight="1" x14ac:dyDescent="0.2"/>
    <row r="148" s="45" customFormat="1" ht="12.95" customHeight="1" x14ac:dyDescent="0.2"/>
    <row r="149" s="45" customFormat="1" ht="12.95" customHeight="1" x14ac:dyDescent="0.2"/>
    <row r="150" s="45" customFormat="1" ht="12.95" customHeight="1" x14ac:dyDescent="0.2"/>
    <row r="151" s="45" customFormat="1" ht="12.95" customHeight="1" x14ac:dyDescent="0.2"/>
    <row r="152" s="45" customFormat="1" ht="12.95" customHeight="1" x14ac:dyDescent="0.2"/>
    <row r="153" s="45" customFormat="1" ht="12.95" customHeight="1" x14ac:dyDescent="0.2"/>
    <row r="154" s="45" customFormat="1" ht="12.95" customHeight="1" x14ac:dyDescent="0.2"/>
    <row r="155" s="45" customFormat="1" ht="12.95" customHeight="1" x14ac:dyDescent="0.2"/>
    <row r="156" s="45" customFormat="1" ht="12.95" customHeight="1" x14ac:dyDescent="0.2"/>
    <row r="157" s="45" customFormat="1" ht="12.95" customHeight="1" x14ac:dyDescent="0.2"/>
    <row r="158" s="45" customFormat="1" ht="12.95" customHeight="1" x14ac:dyDescent="0.2"/>
    <row r="159" s="45" customFormat="1" ht="12.95" customHeight="1" x14ac:dyDescent="0.2"/>
    <row r="160" s="45" customFormat="1" ht="12.95" customHeight="1" x14ac:dyDescent="0.2"/>
    <row r="161" s="45" customFormat="1" ht="12.95" customHeight="1" x14ac:dyDescent="0.2"/>
    <row r="162" s="45" customFormat="1" ht="12.95" customHeight="1" x14ac:dyDescent="0.2"/>
    <row r="163" s="45" customFormat="1" ht="12.95" customHeight="1" x14ac:dyDescent="0.2"/>
    <row r="164" s="45" customFormat="1" ht="12.95" customHeight="1" x14ac:dyDescent="0.2"/>
    <row r="165" s="45" customFormat="1" ht="12.95" customHeight="1" x14ac:dyDescent="0.2"/>
    <row r="166" s="45" customFormat="1" ht="12.95" customHeight="1" x14ac:dyDescent="0.2"/>
    <row r="167" s="45" customFormat="1" ht="12.95" customHeight="1" x14ac:dyDescent="0.2"/>
    <row r="168" s="45" customFormat="1" ht="12.95" customHeight="1" x14ac:dyDescent="0.2"/>
    <row r="169" s="45" customFormat="1" ht="12.95" customHeight="1" x14ac:dyDescent="0.2"/>
    <row r="170" s="45" customFormat="1" ht="12.95" customHeight="1" x14ac:dyDescent="0.2"/>
    <row r="171" s="45" customFormat="1" ht="12.95" customHeight="1" x14ac:dyDescent="0.2"/>
    <row r="172" s="45" customFormat="1" ht="12.95" customHeight="1" x14ac:dyDescent="0.2"/>
    <row r="173" s="45" customFormat="1" ht="12.95" customHeight="1" x14ac:dyDescent="0.2"/>
    <row r="174" s="45" customFormat="1" ht="12.95" customHeight="1" x14ac:dyDescent="0.2"/>
    <row r="175" s="45" customFormat="1" ht="12.95" customHeight="1" x14ac:dyDescent="0.2"/>
    <row r="176" s="45" customFormat="1" ht="12.95" customHeight="1" x14ac:dyDescent="0.2"/>
    <row r="177" s="45" customFormat="1" ht="12.95" customHeight="1" x14ac:dyDescent="0.2"/>
    <row r="178" s="45" customFormat="1" ht="12.95" customHeight="1" x14ac:dyDescent="0.2"/>
    <row r="179" s="45" customFormat="1" ht="12.95" customHeight="1" x14ac:dyDescent="0.2"/>
    <row r="180" s="45" customFormat="1" ht="12.95" customHeight="1" x14ac:dyDescent="0.2"/>
    <row r="181" s="45" customFormat="1" ht="12.95" customHeight="1" x14ac:dyDescent="0.2"/>
    <row r="182" s="45" customFormat="1" ht="12.95" customHeight="1" x14ac:dyDescent="0.2"/>
    <row r="183" s="45" customFormat="1" ht="12.95" customHeight="1" x14ac:dyDescent="0.2"/>
    <row r="184" s="45" customFormat="1" ht="12.95" customHeight="1" x14ac:dyDescent="0.2"/>
    <row r="185" s="45" customFormat="1" ht="12.95" customHeight="1" x14ac:dyDescent="0.2"/>
    <row r="186" s="45" customFormat="1" ht="12.95" customHeight="1" x14ac:dyDescent="0.2"/>
    <row r="187" s="45" customFormat="1" ht="12.95" customHeight="1" x14ac:dyDescent="0.2"/>
    <row r="188" s="45" customFormat="1" ht="12.95" customHeight="1" x14ac:dyDescent="0.2"/>
    <row r="189" s="45" customFormat="1" ht="12.95" customHeight="1" x14ac:dyDescent="0.2"/>
    <row r="190" s="45" customFormat="1" ht="12.95" customHeight="1" x14ac:dyDescent="0.2"/>
    <row r="191" s="45" customFormat="1" ht="12.95" customHeight="1" x14ac:dyDescent="0.2"/>
    <row r="192" s="45" customFormat="1" ht="12.95" customHeight="1" x14ac:dyDescent="0.2"/>
    <row r="193" s="45" customFormat="1" ht="12.95" customHeight="1" x14ac:dyDescent="0.2"/>
    <row r="194" s="45" customFormat="1" ht="12.95" customHeight="1" x14ac:dyDescent="0.2"/>
    <row r="195" s="45" customFormat="1" ht="12.95" customHeight="1" x14ac:dyDescent="0.2"/>
    <row r="196" s="45" customFormat="1" ht="12.95" customHeight="1" x14ac:dyDescent="0.2"/>
    <row r="197" s="45" customFormat="1" ht="12.95" customHeight="1" x14ac:dyDescent="0.2"/>
    <row r="198" s="45" customFormat="1" ht="12.95" customHeight="1" x14ac:dyDescent="0.2"/>
    <row r="199" s="45" customFormat="1" ht="12.95" customHeight="1" x14ac:dyDescent="0.2"/>
    <row r="200" s="45" customFormat="1" ht="12.95" customHeight="1" x14ac:dyDescent="0.2"/>
    <row r="201" s="45" customFormat="1" ht="12.95" customHeight="1" x14ac:dyDescent="0.2"/>
    <row r="202" s="45" customFormat="1" ht="12.95" customHeight="1" x14ac:dyDescent="0.2"/>
    <row r="203" s="45" customFormat="1" ht="12.95" customHeight="1" x14ac:dyDescent="0.2"/>
    <row r="204" s="45" customFormat="1" ht="12.95" customHeight="1" x14ac:dyDescent="0.2"/>
    <row r="205" s="45" customFormat="1" ht="12.95" customHeight="1" x14ac:dyDescent="0.2"/>
    <row r="206" s="45" customFormat="1" ht="12.95" customHeight="1" x14ac:dyDescent="0.2"/>
    <row r="207" s="45" customFormat="1" ht="12.95" customHeight="1" x14ac:dyDescent="0.2"/>
    <row r="208" s="45" customFormat="1" ht="12.95" customHeight="1" x14ac:dyDescent="0.2"/>
    <row r="209" s="45" customFormat="1" ht="12.95" customHeight="1" x14ac:dyDescent="0.2"/>
    <row r="210" s="45" customFormat="1" ht="12.95" customHeight="1" x14ac:dyDescent="0.2"/>
    <row r="211" s="45" customFormat="1" ht="12.95" customHeight="1" x14ac:dyDescent="0.2"/>
    <row r="212" s="45" customFormat="1" ht="12.95" customHeight="1" x14ac:dyDescent="0.2"/>
    <row r="213" s="45" customFormat="1" ht="12.95" customHeight="1" x14ac:dyDescent="0.2"/>
    <row r="214" s="45" customFormat="1" ht="12.95" customHeight="1" x14ac:dyDescent="0.2"/>
    <row r="215" s="45" customFormat="1" ht="12.95" customHeight="1" x14ac:dyDescent="0.2"/>
    <row r="216" s="45" customFormat="1" ht="12.95" customHeight="1" x14ac:dyDescent="0.2"/>
    <row r="217" s="45" customFormat="1" ht="12.95" customHeight="1" x14ac:dyDescent="0.2"/>
    <row r="218" s="45" customFormat="1" ht="12.95" customHeight="1" x14ac:dyDescent="0.2"/>
    <row r="219" s="45" customFormat="1" ht="12.95" customHeight="1" x14ac:dyDescent="0.2"/>
    <row r="220" s="45" customFormat="1" ht="12.95" customHeight="1" x14ac:dyDescent="0.2"/>
    <row r="221" s="45" customFormat="1" ht="12.95" customHeight="1" x14ac:dyDescent="0.2"/>
    <row r="222" s="45" customFormat="1" ht="12.95" customHeight="1" x14ac:dyDescent="0.2"/>
    <row r="223" s="45" customFormat="1" ht="12.95" customHeight="1" x14ac:dyDescent="0.2"/>
    <row r="224" s="45" customFormat="1" ht="12.95" customHeight="1" x14ac:dyDescent="0.2"/>
    <row r="225" s="45" customFormat="1" ht="12.95" customHeight="1" x14ac:dyDescent="0.2"/>
    <row r="226" s="45" customFormat="1" ht="12.95" customHeight="1" x14ac:dyDescent="0.2"/>
    <row r="227" s="45" customFormat="1" ht="12.95" customHeight="1" x14ac:dyDescent="0.2"/>
    <row r="228" s="45" customFormat="1" ht="12.95" customHeight="1" x14ac:dyDescent="0.2"/>
    <row r="229" s="45" customFormat="1" ht="12.95" customHeight="1" x14ac:dyDescent="0.2"/>
    <row r="230" s="45" customFormat="1" ht="12.95" customHeight="1" x14ac:dyDescent="0.2"/>
    <row r="231" s="45" customFormat="1" ht="12.95" customHeight="1" x14ac:dyDescent="0.2"/>
    <row r="232" s="45" customFormat="1" ht="12.95" customHeight="1" x14ac:dyDescent="0.2"/>
    <row r="233" s="45" customFormat="1" ht="12.95" customHeight="1" x14ac:dyDescent="0.2"/>
    <row r="234" s="45" customFormat="1" ht="12.95" customHeight="1" x14ac:dyDescent="0.2"/>
    <row r="235" s="45" customFormat="1" ht="12.95" customHeight="1" x14ac:dyDescent="0.2"/>
    <row r="236" s="45" customFormat="1" ht="12.95" customHeight="1" x14ac:dyDescent="0.2"/>
    <row r="237" s="45" customFormat="1" ht="12.95" customHeight="1" x14ac:dyDescent="0.2"/>
    <row r="238" s="45" customFormat="1" ht="12.95" customHeight="1" x14ac:dyDescent="0.2"/>
    <row r="239" s="45" customFormat="1" ht="12.95" customHeight="1" x14ac:dyDescent="0.2"/>
    <row r="240" s="45" customFormat="1" ht="12.95" customHeight="1" x14ac:dyDescent="0.2"/>
    <row r="241" s="45" customFormat="1" ht="12.95" customHeight="1" x14ac:dyDescent="0.2"/>
    <row r="242" s="45" customFormat="1" ht="12.95" customHeight="1" x14ac:dyDescent="0.2"/>
    <row r="243" s="45" customFormat="1" ht="12.95" customHeight="1" x14ac:dyDescent="0.2"/>
    <row r="244" s="45" customFormat="1" ht="12.95" customHeight="1" x14ac:dyDescent="0.2"/>
    <row r="245" s="45" customFormat="1" ht="12.95" customHeight="1" x14ac:dyDescent="0.2"/>
    <row r="246" s="45" customFormat="1" ht="12.95" customHeight="1" x14ac:dyDescent="0.2"/>
    <row r="247" s="45" customFormat="1" ht="12.95" customHeight="1" x14ac:dyDescent="0.2"/>
    <row r="248" s="45" customFormat="1" ht="12.95" customHeight="1" x14ac:dyDescent="0.2"/>
    <row r="249" s="45" customFormat="1" ht="12.95" customHeight="1" x14ac:dyDescent="0.2"/>
    <row r="250" s="45" customFormat="1" ht="12.95" customHeight="1" x14ac:dyDescent="0.2"/>
    <row r="251" s="45" customFormat="1" ht="12.95" customHeight="1" x14ac:dyDescent="0.2"/>
    <row r="252" s="45" customFormat="1" ht="12.95" customHeight="1" x14ac:dyDescent="0.2"/>
    <row r="253" s="45" customFormat="1" ht="12.95" customHeight="1" x14ac:dyDescent="0.2"/>
    <row r="254" s="45" customFormat="1" ht="12.95" customHeight="1" x14ac:dyDescent="0.2"/>
    <row r="255" s="45" customFormat="1" ht="12.95" customHeight="1" x14ac:dyDescent="0.2"/>
    <row r="256" s="45" customFormat="1" ht="12.95" customHeight="1" x14ac:dyDescent="0.2"/>
    <row r="257" s="45" customFormat="1" ht="12.95" customHeight="1" x14ac:dyDescent="0.2"/>
    <row r="258" s="45" customFormat="1" ht="12.95" customHeight="1" x14ac:dyDescent="0.2"/>
    <row r="259" s="45" customFormat="1" ht="12.95" customHeight="1" x14ac:dyDescent="0.2"/>
    <row r="260" s="45" customFormat="1" ht="12.95" customHeight="1" x14ac:dyDescent="0.2"/>
    <row r="261" s="45" customFormat="1" ht="12.95" customHeight="1" x14ac:dyDescent="0.2"/>
    <row r="262" s="45" customFormat="1" ht="12.95" customHeight="1" x14ac:dyDescent="0.2"/>
    <row r="263" s="45" customFormat="1" ht="12.95" customHeight="1" x14ac:dyDescent="0.2"/>
    <row r="264" s="45" customFormat="1" ht="12.95" customHeight="1" x14ac:dyDescent="0.2"/>
    <row r="265" s="45" customFormat="1" ht="12.95" customHeight="1" x14ac:dyDescent="0.2"/>
    <row r="266" s="45" customFormat="1" ht="12.95" customHeight="1" x14ac:dyDescent="0.2"/>
    <row r="267" s="45" customFormat="1" ht="12.95" customHeight="1" x14ac:dyDescent="0.2"/>
    <row r="268" s="45" customFormat="1" ht="12.95" customHeight="1" x14ac:dyDescent="0.2"/>
    <row r="269" s="45" customFormat="1" ht="12.95" customHeight="1" x14ac:dyDescent="0.2"/>
    <row r="270" s="45" customFormat="1" ht="12.95" customHeight="1" x14ac:dyDescent="0.2"/>
    <row r="271" s="45" customFormat="1" ht="12.95" customHeight="1" x14ac:dyDescent="0.2"/>
    <row r="272" s="45" customFormat="1" ht="12.95" customHeight="1" x14ac:dyDescent="0.2"/>
    <row r="273" s="45" customFormat="1" ht="12.95" customHeight="1" x14ac:dyDescent="0.2"/>
    <row r="274" s="45" customFormat="1" ht="12.95" customHeight="1" x14ac:dyDescent="0.2"/>
    <row r="275" s="45" customFormat="1" ht="12.95" customHeight="1" x14ac:dyDescent="0.2"/>
    <row r="276" s="45" customFormat="1" ht="12.95" customHeight="1" x14ac:dyDescent="0.2"/>
    <row r="277" s="45" customFormat="1" ht="12.95" customHeight="1" x14ac:dyDescent="0.2"/>
    <row r="278" s="45" customFormat="1" ht="12.95" customHeight="1" x14ac:dyDescent="0.2"/>
    <row r="279" s="45" customFormat="1" ht="12.95" customHeight="1" x14ac:dyDescent="0.2"/>
    <row r="280" s="45" customFormat="1" ht="12.95" customHeight="1" x14ac:dyDescent="0.2"/>
    <row r="281" s="45" customFormat="1" ht="12.95" customHeight="1" x14ac:dyDescent="0.2"/>
    <row r="282" s="45" customFormat="1" ht="12.95" customHeight="1" x14ac:dyDescent="0.2"/>
    <row r="283" s="45" customFormat="1" ht="12.95" customHeight="1" x14ac:dyDescent="0.2"/>
    <row r="284" s="45" customFormat="1" ht="12.95" customHeight="1" x14ac:dyDescent="0.2"/>
    <row r="285" s="45" customFormat="1" ht="12.95" customHeight="1" x14ac:dyDescent="0.2"/>
    <row r="286" s="45" customFormat="1" ht="12.95" customHeight="1" x14ac:dyDescent="0.2"/>
    <row r="287" s="45" customFormat="1" ht="12.95" customHeight="1" x14ac:dyDescent="0.2"/>
    <row r="288" s="45" customFormat="1" ht="12.95" customHeight="1" x14ac:dyDescent="0.2"/>
    <row r="289" s="45" customFormat="1" ht="12.95" customHeight="1" x14ac:dyDescent="0.2"/>
    <row r="290" s="45" customFormat="1" ht="12.95" customHeight="1" x14ac:dyDescent="0.2"/>
    <row r="291" s="45" customFormat="1" ht="12.95" customHeight="1" x14ac:dyDescent="0.2"/>
    <row r="292" s="45" customFormat="1" ht="12.95" customHeight="1" x14ac:dyDescent="0.2"/>
    <row r="293" s="45" customFormat="1" ht="12.95" customHeight="1" x14ac:dyDescent="0.2"/>
    <row r="294" s="45" customFormat="1" ht="12.95" customHeight="1" x14ac:dyDescent="0.2"/>
    <row r="295" s="45" customFormat="1" ht="12.95" customHeight="1" x14ac:dyDescent="0.2"/>
    <row r="296" s="45" customFormat="1" ht="12.95" customHeight="1" x14ac:dyDescent="0.2"/>
    <row r="297" s="45" customFormat="1" ht="12.95" customHeight="1" x14ac:dyDescent="0.2"/>
    <row r="298" s="45" customFormat="1" ht="12.95" customHeight="1" x14ac:dyDescent="0.2"/>
    <row r="299" s="45" customFormat="1" ht="12.95" customHeight="1" x14ac:dyDescent="0.2"/>
    <row r="300" s="45" customFormat="1" ht="12.95" customHeight="1" x14ac:dyDescent="0.2"/>
    <row r="301" s="45" customFormat="1" ht="12.95" customHeight="1" x14ac:dyDescent="0.2"/>
    <row r="302" s="45" customFormat="1" ht="12.95" customHeight="1" x14ac:dyDescent="0.2"/>
    <row r="303" s="45" customFormat="1" ht="12.95" customHeight="1" x14ac:dyDescent="0.2"/>
    <row r="304" s="45" customFormat="1" ht="12.95" customHeight="1" x14ac:dyDescent="0.2"/>
    <row r="305" s="45" customFormat="1" ht="12.95" customHeight="1" x14ac:dyDescent="0.2"/>
    <row r="306" s="45" customFormat="1" ht="12.95" customHeight="1" x14ac:dyDescent="0.2"/>
    <row r="307" s="45" customFormat="1" ht="12.95" customHeight="1" x14ac:dyDescent="0.2"/>
    <row r="308" s="45" customFormat="1" ht="12.95" customHeight="1" x14ac:dyDescent="0.2"/>
    <row r="309" s="45" customFormat="1" ht="12.95" customHeight="1" x14ac:dyDescent="0.2"/>
    <row r="310" s="45" customFormat="1" ht="12.95" customHeight="1" x14ac:dyDescent="0.2"/>
    <row r="311" s="45" customFormat="1" ht="12.95" customHeight="1" x14ac:dyDescent="0.2"/>
    <row r="312" s="45" customFormat="1" ht="12.95" customHeight="1" x14ac:dyDescent="0.2"/>
    <row r="313" s="45" customFormat="1" ht="12.95" customHeight="1" x14ac:dyDescent="0.2"/>
    <row r="314" s="45" customFormat="1" ht="12.95" customHeight="1" x14ac:dyDescent="0.2"/>
    <row r="315" s="45" customFormat="1" ht="12.95" customHeight="1" x14ac:dyDescent="0.2"/>
    <row r="316" s="45" customFormat="1" ht="12.95" customHeight="1" x14ac:dyDescent="0.2"/>
    <row r="317" s="45" customFormat="1" ht="12.95" customHeight="1" x14ac:dyDescent="0.2"/>
    <row r="318" s="45" customFormat="1" ht="12.95" customHeight="1" x14ac:dyDescent="0.2"/>
    <row r="319" s="45" customFormat="1" ht="12.95" customHeight="1" x14ac:dyDescent="0.2"/>
    <row r="320" s="45" customFormat="1" ht="12.95" customHeight="1" x14ac:dyDescent="0.2"/>
    <row r="321" s="45" customFormat="1" ht="12.95" customHeight="1" x14ac:dyDescent="0.2"/>
    <row r="322" s="45" customFormat="1" ht="12.95" customHeight="1" x14ac:dyDescent="0.2"/>
    <row r="323" s="45" customFormat="1" ht="12.95" customHeight="1" x14ac:dyDescent="0.2"/>
    <row r="324" s="45" customFormat="1" ht="12.95" customHeight="1" x14ac:dyDescent="0.2"/>
    <row r="325" s="45" customFormat="1" ht="12.95" customHeight="1" x14ac:dyDescent="0.2"/>
    <row r="326" s="45" customFormat="1" ht="12.95" customHeight="1" x14ac:dyDescent="0.2"/>
    <row r="327" s="45" customFormat="1" ht="12.95" customHeight="1" x14ac:dyDescent="0.2"/>
    <row r="328" s="45" customFormat="1" ht="12.95" customHeight="1" x14ac:dyDescent="0.2"/>
    <row r="329" s="45" customFormat="1" ht="12.95" customHeight="1" x14ac:dyDescent="0.2"/>
    <row r="330" s="45" customFormat="1" ht="12.95" customHeight="1" x14ac:dyDescent="0.2"/>
    <row r="331" s="45" customFormat="1" ht="12.95" customHeight="1" x14ac:dyDescent="0.2"/>
    <row r="332" s="45" customFormat="1" ht="12.95" customHeight="1" x14ac:dyDescent="0.2"/>
    <row r="333" s="45" customFormat="1" ht="12.95" customHeight="1" x14ac:dyDescent="0.2"/>
    <row r="334" s="45" customFormat="1" ht="12.95" customHeight="1" x14ac:dyDescent="0.2"/>
    <row r="335" s="45" customFormat="1" ht="12.95" customHeight="1" x14ac:dyDescent="0.2"/>
    <row r="336" s="45" customFormat="1" ht="12.95" customHeight="1" x14ac:dyDescent="0.2"/>
    <row r="337" s="45" customFormat="1" ht="12.95" customHeight="1" x14ac:dyDescent="0.2"/>
    <row r="338" s="45" customFormat="1" ht="12.95" customHeight="1" x14ac:dyDescent="0.2"/>
    <row r="339" s="45" customFormat="1" ht="12.95" customHeight="1" x14ac:dyDescent="0.2"/>
    <row r="340" s="45" customFormat="1" ht="12.95" customHeight="1" x14ac:dyDescent="0.2"/>
    <row r="341" s="45" customFormat="1" ht="12.95" customHeight="1" x14ac:dyDescent="0.2"/>
    <row r="342" s="45" customFormat="1" ht="12.95" customHeight="1" x14ac:dyDescent="0.2"/>
    <row r="343" s="45" customFormat="1" ht="12.95" customHeight="1" x14ac:dyDescent="0.2"/>
    <row r="344" s="45" customFormat="1" ht="12.95" customHeight="1" x14ac:dyDescent="0.2"/>
    <row r="345" s="45" customFormat="1" ht="12.95" customHeight="1" x14ac:dyDescent="0.2"/>
    <row r="346" s="45" customFormat="1" ht="12.95" customHeight="1" x14ac:dyDescent="0.2"/>
    <row r="347" s="45" customFormat="1" ht="12.95" customHeight="1" x14ac:dyDescent="0.2"/>
    <row r="348" s="45" customFormat="1" ht="12.95" customHeight="1" x14ac:dyDescent="0.2"/>
    <row r="349" s="45" customFormat="1" ht="12.95" customHeight="1" x14ac:dyDescent="0.2"/>
    <row r="350" s="45" customFormat="1" ht="12.95" customHeight="1" x14ac:dyDescent="0.2"/>
    <row r="351" s="45" customFormat="1" ht="12.95" customHeight="1" x14ac:dyDescent="0.2"/>
    <row r="352" s="45" customFormat="1" ht="12.95" customHeight="1" x14ac:dyDescent="0.2"/>
    <row r="353" s="45" customFormat="1" ht="12.95" customHeight="1" x14ac:dyDescent="0.2"/>
    <row r="354" s="45" customFormat="1" ht="12.95" customHeight="1" x14ac:dyDescent="0.2"/>
    <row r="355" s="45" customFormat="1" ht="12.95" customHeight="1" x14ac:dyDescent="0.2"/>
    <row r="356" s="45" customFormat="1" ht="12.95" customHeight="1" x14ac:dyDescent="0.2"/>
    <row r="357" s="45" customFormat="1" ht="12.95" customHeight="1" x14ac:dyDescent="0.2"/>
    <row r="358" s="45" customFormat="1" ht="12.95" customHeight="1" x14ac:dyDescent="0.2"/>
    <row r="359" s="45" customFormat="1" ht="12.95" customHeight="1" x14ac:dyDescent="0.2"/>
    <row r="360" s="45" customFormat="1" ht="12.95" customHeight="1" x14ac:dyDescent="0.2"/>
    <row r="361" s="45" customFormat="1" ht="12.95" customHeight="1" x14ac:dyDescent="0.2"/>
    <row r="362" s="45" customFormat="1" ht="12.95" customHeight="1" x14ac:dyDescent="0.2"/>
    <row r="363" s="45" customFormat="1" ht="12.95" customHeight="1" x14ac:dyDescent="0.2"/>
    <row r="364" s="45" customFormat="1" ht="12.95" customHeight="1" x14ac:dyDescent="0.2"/>
    <row r="365" s="45" customFormat="1" ht="12.95" customHeight="1" x14ac:dyDescent="0.2"/>
    <row r="366" s="45" customFormat="1" ht="12.95" customHeight="1" x14ac:dyDescent="0.2"/>
    <row r="367" s="45" customFormat="1" ht="12.95" customHeight="1" x14ac:dyDescent="0.2"/>
    <row r="368" s="45" customFormat="1" ht="12.95" customHeight="1" x14ac:dyDescent="0.2"/>
    <row r="369" s="45" customFormat="1" ht="12.95" customHeight="1" x14ac:dyDescent="0.2"/>
    <row r="370" s="45" customFormat="1" ht="12.95" customHeight="1" x14ac:dyDescent="0.2"/>
    <row r="371" s="45" customFormat="1" ht="12.95" customHeight="1" x14ac:dyDescent="0.2"/>
    <row r="372" s="45" customFormat="1" ht="12.95" customHeight="1" x14ac:dyDescent="0.2"/>
    <row r="373" s="45" customFormat="1" ht="12.95" customHeight="1" x14ac:dyDescent="0.2"/>
    <row r="374" s="45" customFormat="1" ht="12.95" customHeight="1" x14ac:dyDescent="0.2"/>
    <row r="375" s="45" customFormat="1" ht="12.95" customHeight="1" x14ac:dyDescent="0.2"/>
    <row r="376" s="45" customFormat="1" ht="12.95" customHeight="1" x14ac:dyDescent="0.2"/>
    <row r="377" s="45" customFormat="1" ht="12.95" customHeight="1" x14ac:dyDescent="0.2"/>
    <row r="378" s="45" customFormat="1" ht="12.95" customHeight="1" x14ac:dyDescent="0.2"/>
    <row r="379" s="45" customFormat="1" ht="12.95" customHeight="1" x14ac:dyDescent="0.2"/>
    <row r="380" s="45" customFormat="1" ht="12.95" customHeight="1" x14ac:dyDescent="0.2"/>
    <row r="381" s="45" customFormat="1" ht="12.95" customHeight="1" x14ac:dyDescent="0.2"/>
    <row r="382" s="45" customFormat="1" ht="12.95" customHeight="1" x14ac:dyDescent="0.2"/>
    <row r="383" s="45" customFormat="1" ht="12.95" customHeight="1" x14ac:dyDescent="0.2"/>
    <row r="384" s="45" customFormat="1" ht="12.95" customHeight="1" x14ac:dyDescent="0.2"/>
    <row r="385" s="45" customFormat="1" ht="12.95" customHeight="1" x14ac:dyDescent="0.2"/>
    <row r="386" s="45" customFormat="1" ht="12.95" customHeight="1" x14ac:dyDescent="0.2"/>
    <row r="387" s="45" customFormat="1" ht="12.95" customHeight="1" x14ac:dyDescent="0.2"/>
    <row r="388" s="45" customFormat="1" ht="12.95" customHeight="1" x14ac:dyDescent="0.2"/>
    <row r="389" s="45" customFormat="1" ht="12.95" customHeight="1" x14ac:dyDescent="0.2"/>
    <row r="390" s="45" customFormat="1" ht="12.95" customHeight="1" x14ac:dyDescent="0.2"/>
    <row r="391" s="45" customFormat="1" ht="12.95" customHeight="1" x14ac:dyDescent="0.2"/>
    <row r="392" s="45" customFormat="1" ht="12.95" customHeight="1" x14ac:dyDescent="0.2"/>
    <row r="393" s="45" customFormat="1" ht="12.95" customHeight="1" x14ac:dyDescent="0.2"/>
    <row r="394" s="45" customFormat="1" ht="12.95" customHeight="1" x14ac:dyDescent="0.2"/>
    <row r="395" s="45" customFormat="1" ht="12.95" customHeight="1" x14ac:dyDescent="0.2"/>
    <row r="396" s="45" customFormat="1" ht="12.95" customHeight="1" x14ac:dyDescent="0.2"/>
    <row r="397" s="45" customFormat="1" ht="12.95" customHeight="1" x14ac:dyDescent="0.2"/>
    <row r="398" s="45" customFormat="1" ht="12.95" customHeight="1" x14ac:dyDescent="0.2"/>
    <row r="399" s="45" customFormat="1" ht="12.95" customHeight="1" x14ac:dyDescent="0.2"/>
    <row r="400" s="45" customFormat="1" ht="12.95" customHeight="1" x14ac:dyDescent="0.2"/>
    <row r="401" s="45" customFormat="1" ht="12.95" customHeight="1" x14ac:dyDescent="0.2"/>
    <row r="402" s="45" customFormat="1" ht="12.95" customHeight="1" x14ac:dyDescent="0.2"/>
    <row r="403" s="45" customFormat="1" ht="12.95" customHeight="1" x14ac:dyDescent="0.2"/>
    <row r="404" s="45" customFormat="1" ht="12.95" customHeight="1" x14ac:dyDescent="0.2"/>
    <row r="405" s="45" customFormat="1" ht="12.95" customHeight="1" x14ac:dyDescent="0.2"/>
    <row r="406" s="45" customFormat="1" ht="12.95" customHeight="1" x14ac:dyDescent="0.2"/>
    <row r="407" s="45" customFormat="1" ht="12.95" customHeight="1" x14ac:dyDescent="0.2"/>
    <row r="408" s="45" customFormat="1" ht="12.95" customHeight="1" x14ac:dyDescent="0.2"/>
    <row r="409" s="45" customFormat="1" ht="12.95" customHeight="1" x14ac:dyDescent="0.2"/>
    <row r="410" s="45" customFormat="1" ht="12.95" customHeight="1" x14ac:dyDescent="0.2"/>
    <row r="411" s="45" customFormat="1" ht="12.95" customHeight="1" x14ac:dyDescent="0.2"/>
    <row r="412" s="45" customFormat="1" ht="12.95" customHeight="1" x14ac:dyDescent="0.2"/>
    <row r="413" s="45" customFormat="1" ht="12.95" customHeight="1" x14ac:dyDescent="0.2"/>
    <row r="414" s="45" customFormat="1" ht="12.95" customHeight="1" x14ac:dyDescent="0.2"/>
    <row r="415" s="45" customFormat="1" ht="12.95" customHeight="1" x14ac:dyDescent="0.2"/>
    <row r="416" s="45" customFormat="1" ht="12.95" customHeight="1" x14ac:dyDescent="0.2"/>
    <row r="417" s="45" customFormat="1" ht="12.95" customHeight="1" x14ac:dyDescent="0.2"/>
    <row r="418" s="45" customFormat="1" ht="12.95" customHeight="1" x14ac:dyDescent="0.2"/>
    <row r="419" s="45" customFormat="1" ht="12.95" customHeight="1" x14ac:dyDescent="0.2"/>
    <row r="420" s="45" customFormat="1" ht="12.95" customHeight="1" x14ac:dyDescent="0.2"/>
    <row r="421" s="45" customFormat="1" ht="12.95" customHeight="1" x14ac:dyDescent="0.2"/>
    <row r="422" s="45" customFormat="1" ht="12.95" customHeight="1" x14ac:dyDescent="0.2"/>
    <row r="423" s="45" customFormat="1" ht="12.95" customHeight="1" x14ac:dyDescent="0.2"/>
    <row r="424" s="45" customFormat="1" ht="12.95" customHeight="1" x14ac:dyDescent="0.2"/>
    <row r="425" s="45" customFormat="1" ht="12.95" customHeight="1" x14ac:dyDescent="0.2"/>
    <row r="426" s="45" customFormat="1" ht="12.95" customHeight="1" x14ac:dyDescent="0.2"/>
    <row r="427" s="45" customFormat="1" ht="12.95" customHeight="1" x14ac:dyDescent="0.2"/>
    <row r="428" s="45" customFormat="1" ht="12.95" customHeight="1" x14ac:dyDescent="0.2"/>
    <row r="429" s="45" customFormat="1" ht="12.95" customHeight="1" x14ac:dyDescent="0.2"/>
    <row r="430" s="45" customFormat="1" ht="12.95" customHeight="1" x14ac:dyDescent="0.2"/>
    <row r="431" s="45" customFormat="1" ht="12.95" customHeight="1" x14ac:dyDescent="0.2"/>
    <row r="432" s="45" customFormat="1" ht="12.95" customHeight="1" x14ac:dyDescent="0.2"/>
    <row r="433" s="45" customFormat="1" ht="12.95" customHeight="1" x14ac:dyDescent="0.2"/>
    <row r="434" s="45" customFormat="1" ht="12.95" customHeight="1" x14ac:dyDescent="0.2"/>
    <row r="435" s="45" customFormat="1" ht="12.95" customHeight="1" x14ac:dyDescent="0.2"/>
    <row r="436" s="45" customFormat="1" ht="12.95" customHeight="1" x14ac:dyDescent="0.2"/>
    <row r="437" s="45" customFormat="1" ht="12.95" customHeight="1" x14ac:dyDescent="0.2"/>
    <row r="438" s="45" customFormat="1" ht="12.95" customHeight="1" x14ac:dyDescent="0.2"/>
    <row r="439" s="45" customFormat="1" ht="12.95" customHeight="1" x14ac:dyDescent="0.2"/>
    <row r="440" s="45" customFormat="1" ht="12.95" customHeight="1" x14ac:dyDescent="0.2"/>
    <row r="441" s="45" customFormat="1" ht="12.95" customHeight="1" x14ac:dyDescent="0.2"/>
    <row r="442" s="45" customFormat="1" ht="12.95" customHeight="1" x14ac:dyDescent="0.2"/>
    <row r="443" s="45" customFormat="1" ht="12.95" customHeight="1" x14ac:dyDescent="0.2"/>
    <row r="444" s="45" customFormat="1" ht="12.95" customHeight="1" x14ac:dyDescent="0.2"/>
    <row r="445" s="45" customFormat="1" ht="12.95" customHeight="1" x14ac:dyDescent="0.2"/>
    <row r="446" s="45" customFormat="1" ht="12.95" customHeight="1" x14ac:dyDescent="0.2"/>
    <row r="447" s="45" customFormat="1" ht="12.95" customHeight="1" x14ac:dyDescent="0.2"/>
    <row r="448" s="45" customFormat="1" ht="12.95" customHeight="1" x14ac:dyDescent="0.2"/>
    <row r="449" s="45" customFormat="1" ht="12.95" customHeight="1" x14ac:dyDescent="0.2"/>
    <row r="450" s="45" customFormat="1" ht="12.95" customHeight="1" x14ac:dyDescent="0.2"/>
    <row r="451" s="45" customFormat="1" ht="12.95" customHeight="1" x14ac:dyDescent="0.2"/>
    <row r="452" s="45" customFormat="1" ht="12.95" customHeight="1" x14ac:dyDescent="0.2"/>
    <row r="453" s="45" customFormat="1" ht="12.95" customHeight="1" x14ac:dyDescent="0.2"/>
    <row r="454" s="45" customFormat="1" ht="12.95" customHeight="1" x14ac:dyDescent="0.2"/>
    <row r="455" s="45" customFormat="1" ht="12.95" customHeight="1" x14ac:dyDescent="0.2"/>
    <row r="456" s="45" customFormat="1" ht="12.95" customHeight="1" x14ac:dyDescent="0.2"/>
    <row r="457" s="45" customFormat="1" ht="12.95" customHeight="1" x14ac:dyDescent="0.2"/>
    <row r="458" s="45" customFormat="1" ht="12.95" customHeight="1" x14ac:dyDescent="0.2"/>
    <row r="459" s="45" customFormat="1" ht="12.95" customHeight="1" x14ac:dyDescent="0.2"/>
    <row r="460" s="45" customFormat="1" ht="12.95" customHeight="1" x14ac:dyDescent="0.2"/>
    <row r="461" s="45" customFormat="1" ht="12.95" customHeight="1" x14ac:dyDescent="0.2"/>
    <row r="462" s="45" customFormat="1" ht="12.95" customHeight="1" x14ac:dyDescent="0.2"/>
    <row r="463" s="45" customFormat="1" ht="12.95" customHeight="1" x14ac:dyDescent="0.2"/>
    <row r="464" s="45" customFormat="1" ht="12.95" customHeight="1" x14ac:dyDescent="0.2"/>
    <row r="465" s="45" customFormat="1" ht="12.95" customHeight="1" x14ac:dyDescent="0.2"/>
    <row r="466" s="45" customFormat="1" ht="12.95" customHeight="1" x14ac:dyDescent="0.2"/>
    <row r="467" s="45" customFormat="1" ht="12.95" customHeight="1" x14ac:dyDescent="0.2"/>
    <row r="468" s="45" customFormat="1" ht="12.95" customHeight="1" x14ac:dyDescent="0.2"/>
    <row r="469" s="45" customFormat="1" ht="12.95" customHeight="1" x14ac:dyDescent="0.2"/>
    <row r="470" s="45" customFormat="1" ht="12.95" customHeight="1" x14ac:dyDescent="0.2"/>
    <row r="471" s="45" customFormat="1" ht="12.95" customHeight="1" x14ac:dyDescent="0.2"/>
    <row r="472" s="45" customFormat="1" ht="12.95" customHeight="1" x14ac:dyDescent="0.2"/>
    <row r="473" s="45" customFormat="1" ht="12.95" customHeight="1" x14ac:dyDescent="0.2"/>
    <row r="474" s="45" customFormat="1" ht="12.95" customHeight="1" x14ac:dyDescent="0.2"/>
    <row r="475" s="45" customFormat="1" ht="12.95" customHeight="1" x14ac:dyDescent="0.2"/>
    <row r="476" s="45" customFormat="1" ht="12.95" customHeight="1" x14ac:dyDescent="0.2"/>
    <row r="477" s="45" customFormat="1" ht="12.95" customHeight="1" x14ac:dyDescent="0.2"/>
    <row r="478" s="45" customFormat="1" ht="12.95" customHeight="1" x14ac:dyDescent="0.2"/>
    <row r="479" s="45" customFormat="1" ht="12.95" customHeight="1" x14ac:dyDescent="0.2"/>
    <row r="480" s="45" customFormat="1" ht="12.95" customHeight="1" x14ac:dyDescent="0.2"/>
    <row r="481" s="45" customFormat="1" ht="12.95" customHeight="1" x14ac:dyDescent="0.2"/>
    <row r="482" s="45" customFormat="1" ht="12.95" customHeight="1" x14ac:dyDescent="0.2"/>
    <row r="483" s="45" customFormat="1" ht="12.95" customHeight="1" x14ac:dyDescent="0.2"/>
    <row r="484" s="45" customFormat="1" ht="12.95" customHeight="1" x14ac:dyDescent="0.2"/>
    <row r="485" s="45" customFormat="1" ht="12.95" customHeight="1" x14ac:dyDescent="0.2"/>
    <row r="486" s="45" customFormat="1" ht="12.95" customHeight="1" x14ac:dyDescent="0.2"/>
    <row r="487" s="45" customFormat="1" ht="12.95" customHeight="1" x14ac:dyDescent="0.2"/>
    <row r="488" s="45" customFormat="1" ht="12.95" customHeight="1" x14ac:dyDescent="0.2"/>
    <row r="489" s="45" customFormat="1" ht="12.95" customHeight="1" x14ac:dyDescent="0.2"/>
    <row r="490" s="45" customFormat="1" ht="12.95" customHeight="1" x14ac:dyDescent="0.2"/>
    <row r="491" s="45" customFormat="1" ht="12.95" customHeight="1" x14ac:dyDescent="0.2"/>
    <row r="492" s="45" customFormat="1" ht="12.95" customHeight="1" x14ac:dyDescent="0.2"/>
    <row r="493" s="45" customFormat="1" ht="12.95" customHeight="1" x14ac:dyDescent="0.2"/>
    <row r="494" s="45" customFormat="1" ht="12.95" customHeight="1" x14ac:dyDescent="0.2"/>
    <row r="495" s="45" customFormat="1" ht="12.95" customHeight="1" x14ac:dyDescent="0.2"/>
    <row r="496" s="45" customFormat="1" ht="12.95" customHeight="1" x14ac:dyDescent="0.2"/>
    <row r="497" s="45" customFormat="1" ht="12.95" customHeight="1" x14ac:dyDescent="0.2"/>
    <row r="498" s="45" customFormat="1" ht="12.95" customHeight="1" x14ac:dyDescent="0.2"/>
    <row r="499" s="45" customFormat="1" ht="12.95" customHeight="1" x14ac:dyDescent="0.2"/>
    <row r="500" s="45" customFormat="1" ht="12.95" customHeight="1" x14ac:dyDescent="0.2"/>
    <row r="501" s="45" customFormat="1" ht="12.95" customHeight="1" x14ac:dyDescent="0.2"/>
    <row r="502" s="45" customFormat="1" ht="12.95" customHeight="1" x14ac:dyDescent="0.2"/>
    <row r="503" s="45" customFormat="1" ht="12.95" customHeight="1" x14ac:dyDescent="0.2"/>
    <row r="504" s="45" customFormat="1" ht="12.95" customHeight="1" x14ac:dyDescent="0.2"/>
    <row r="505" s="45" customFormat="1" ht="12.95" customHeight="1" x14ac:dyDescent="0.2"/>
    <row r="506" s="45" customFormat="1" ht="12.95" customHeight="1" x14ac:dyDescent="0.2"/>
    <row r="507" s="45" customFormat="1" ht="12.95" customHeight="1" x14ac:dyDescent="0.2"/>
    <row r="508" s="45" customFormat="1" ht="12.95" customHeight="1" x14ac:dyDescent="0.2"/>
    <row r="509" s="45" customFormat="1" ht="12.95" customHeight="1" x14ac:dyDescent="0.2"/>
    <row r="510" s="45" customFormat="1" ht="12.95" customHeight="1" x14ac:dyDescent="0.2"/>
    <row r="511" s="45" customFormat="1" ht="12.95" customHeight="1" x14ac:dyDescent="0.2"/>
    <row r="512" s="45" customFormat="1" ht="12.95" customHeight="1" x14ac:dyDescent="0.2"/>
    <row r="513" s="45" customFormat="1" ht="12.95" customHeight="1" x14ac:dyDescent="0.2"/>
    <row r="514" s="45" customFormat="1" ht="12.95" customHeight="1" x14ac:dyDescent="0.2"/>
    <row r="515" s="45" customFormat="1" ht="12.95" customHeight="1" x14ac:dyDescent="0.2"/>
    <row r="516" s="45" customFormat="1" ht="12.95" customHeight="1" x14ac:dyDescent="0.2"/>
    <row r="517" s="45" customFormat="1" ht="12.95" customHeight="1" x14ac:dyDescent="0.2"/>
    <row r="518" s="45" customFormat="1" ht="12.95" customHeight="1" x14ac:dyDescent="0.2"/>
    <row r="519" s="45" customFormat="1" ht="12.95" customHeight="1" x14ac:dyDescent="0.2"/>
    <row r="520" s="45" customFormat="1" ht="12.95" customHeight="1" x14ac:dyDescent="0.2"/>
    <row r="521" s="45" customFormat="1" ht="12.95" customHeight="1" x14ac:dyDescent="0.2"/>
    <row r="522" s="45" customFormat="1" ht="12.95" customHeight="1" x14ac:dyDescent="0.2"/>
    <row r="523" s="45" customFormat="1" ht="12.95" customHeight="1" x14ac:dyDescent="0.2"/>
    <row r="524" s="45" customFormat="1" ht="12.95" customHeight="1" x14ac:dyDescent="0.2"/>
    <row r="525" s="45" customFormat="1" ht="12.95" customHeight="1" x14ac:dyDescent="0.2"/>
    <row r="526" s="45" customFormat="1" ht="12.95" customHeight="1" x14ac:dyDescent="0.2"/>
    <row r="527" s="45" customFormat="1" ht="12.95" customHeight="1" x14ac:dyDescent="0.2"/>
    <row r="528" s="45" customFormat="1" ht="12.95" customHeight="1" x14ac:dyDescent="0.2"/>
    <row r="529" s="45" customFormat="1" ht="12.95" customHeight="1" x14ac:dyDescent="0.2"/>
    <row r="530" s="45" customFormat="1" ht="12.95" customHeight="1" x14ac:dyDescent="0.2"/>
    <row r="531" s="45" customFormat="1" ht="12.95" customHeight="1" x14ac:dyDescent="0.2"/>
    <row r="532" s="45" customFormat="1" ht="12.95" customHeight="1" x14ac:dyDescent="0.2"/>
    <row r="533" s="45" customFormat="1" ht="12.95" customHeight="1" x14ac:dyDescent="0.2"/>
    <row r="534" s="45" customFormat="1" ht="12.95" customHeight="1" x14ac:dyDescent="0.2"/>
    <row r="535" s="45" customFormat="1" ht="12.95" customHeight="1" x14ac:dyDescent="0.2"/>
    <row r="536" s="45" customFormat="1" ht="12.95" customHeight="1" x14ac:dyDescent="0.2"/>
    <row r="537" s="45" customFormat="1" ht="12.95" customHeight="1" x14ac:dyDescent="0.2"/>
    <row r="538" s="45" customFormat="1" ht="12.95" customHeight="1" x14ac:dyDescent="0.2"/>
    <row r="539" s="45" customFormat="1" ht="12.95" customHeight="1" x14ac:dyDescent="0.2"/>
    <row r="540" s="45" customFormat="1" ht="12.95" customHeight="1" x14ac:dyDescent="0.2"/>
    <row r="541" s="45" customFormat="1" ht="12.95" customHeight="1" x14ac:dyDescent="0.2"/>
    <row r="542" s="45" customFormat="1" ht="12.95" customHeight="1" x14ac:dyDescent="0.2"/>
    <row r="543" s="45" customFormat="1" ht="12.95" customHeight="1" x14ac:dyDescent="0.2"/>
    <row r="544" s="45" customFormat="1" ht="12.95" customHeight="1" x14ac:dyDescent="0.2"/>
    <row r="545" s="45" customFormat="1" ht="12.95" customHeight="1" x14ac:dyDescent="0.2"/>
    <row r="546" s="45" customFormat="1" ht="12.95" customHeight="1" x14ac:dyDescent="0.2"/>
    <row r="547" s="45" customFormat="1" ht="12.95" customHeight="1" x14ac:dyDescent="0.2"/>
    <row r="548" s="45" customFormat="1" ht="12.95" customHeight="1" x14ac:dyDescent="0.2"/>
    <row r="549" s="45" customFormat="1" ht="12.95" customHeight="1" x14ac:dyDescent="0.2"/>
    <row r="550" s="45" customFormat="1" ht="12.95" customHeight="1" x14ac:dyDescent="0.2"/>
    <row r="551" s="45" customFormat="1" ht="12.95" customHeight="1" x14ac:dyDescent="0.2"/>
    <row r="552" s="45" customFormat="1" ht="12.95" customHeight="1" x14ac:dyDescent="0.2"/>
    <row r="553" s="45" customFormat="1" ht="12.95" customHeight="1" x14ac:dyDescent="0.2"/>
    <row r="554" s="45" customFormat="1" ht="12.95" customHeight="1" x14ac:dyDescent="0.2"/>
    <row r="555" s="45" customFormat="1" ht="12.95" customHeight="1" x14ac:dyDescent="0.2"/>
    <row r="556" s="45" customFormat="1" ht="12.95" customHeight="1" x14ac:dyDescent="0.2"/>
    <row r="557" s="45" customFormat="1" ht="12.95" customHeight="1" x14ac:dyDescent="0.2"/>
    <row r="558" s="45" customFormat="1" ht="12.95" customHeight="1" x14ac:dyDescent="0.2"/>
    <row r="559" s="45" customFormat="1" ht="12.95" customHeight="1" x14ac:dyDescent="0.2"/>
    <row r="560" s="45" customFormat="1" ht="12.95" customHeight="1" x14ac:dyDescent="0.2"/>
    <row r="561" s="45" customFormat="1" ht="12.95" customHeight="1" x14ac:dyDescent="0.2"/>
    <row r="562" s="45" customFormat="1" ht="12.95" customHeight="1" x14ac:dyDescent="0.2"/>
    <row r="563" s="45" customFormat="1" ht="12.95" customHeight="1" x14ac:dyDescent="0.2"/>
    <row r="564" s="45" customFormat="1" ht="12.95" customHeight="1" x14ac:dyDescent="0.2"/>
    <row r="565" s="45" customFormat="1" ht="12.95" customHeight="1" x14ac:dyDescent="0.2"/>
    <row r="566" s="45" customFormat="1" ht="12.95" customHeight="1" x14ac:dyDescent="0.2"/>
    <row r="567" s="45" customFormat="1" ht="12.95" customHeight="1" x14ac:dyDescent="0.2"/>
    <row r="568" s="45" customFormat="1" ht="12.95" customHeight="1" x14ac:dyDescent="0.2"/>
    <row r="569" s="45" customFormat="1" ht="12.95" customHeight="1" x14ac:dyDescent="0.2"/>
    <row r="570" s="45" customFormat="1" ht="12.95" customHeight="1" x14ac:dyDescent="0.2"/>
    <row r="571" s="45" customFormat="1" ht="12.95" customHeight="1" x14ac:dyDescent="0.2"/>
    <row r="572" s="45" customFormat="1" ht="12.95" customHeight="1" x14ac:dyDescent="0.2"/>
    <row r="573" s="45" customFormat="1" ht="12.95" customHeight="1" x14ac:dyDescent="0.2"/>
    <row r="574" s="45" customFormat="1" ht="12.95" customHeight="1" x14ac:dyDescent="0.2"/>
    <row r="575" s="45" customFormat="1" ht="12.95" customHeight="1" x14ac:dyDescent="0.2"/>
    <row r="576" s="45" customFormat="1" ht="12.95" customHeight="1" x14ac:dyDescent="0.2"/>
    <row r="577" s="45" customFormat="1" ht="12.95" customHeight="1" x14ac:dyDescent="0.2"/>
    <row r="578" s="45" customFormat="1" ht="12.95" customHeight="1" x14ac:dyDescent="0.2"/>
    <row r="579" s="45" customFormat="1" ht="12.95" customHeight="1" x14ac:dyDescent="0.2"/>
    <row r="580" s="45" customFormat="1" ht="12.95" customHeight="1" x14ac:dyDescent="0.2"/>
    <row r="581" s="45" customFormat="1" ht="12.95" customHeight="1" x14ac:dyDescent="0.2"/>
    <row r="582" s="45" customFormat="1" ht="12.95" customHeight="1" x14ac:dyDescent="0.2"/>
    <row r="583" s="45" customFormat="1" ht="12.95" customHeight="1" x14ac:dyDescent="0.2"/>
    <row r="584" s="45" customFormat="1" ht="12.95" customHeight="1" x14ac:dyDescent="0.2"/>
    <row r="585" s="45" customFormat="1" ht="12.95" customHeight="1" x14ac:dyDescent="0.2"/>
    <row r="586" s="45" customFormat="1" ht="12.95" customHeight="1" x14ac:dyDescent="0.2"/>
    <row r="587" s="45" customFormat="1" ht="12.95" customHeight="1" x14ac:dyDescent="0.2"/>
    <row r="588" s="45" customFormat="1" ht="12.95" customHeight="1" x14ac:dyDescent="0.2"/>
    <row r="589" s="45" customFormat="1" ht="12.95" customHeight="1" x14ac:dyDescent="0.2"/>
    <row r="590" s="45" customFormat="1" ht="12.95" customHeight="1" x14ac:dyDescent="0.2"/>
    <row r="591" s="45" customFormat="1" ht="12.95" customHeight="1" x14ac:dyDescent="0.2"/>
    <row r="592" s="45" customFormat="1" ht="12.95" customHeight="1" x14ac:dyDescent="0.2"/>
    <row r="593" s="45" customFormat="1" ht="12.95" customHeight="1" x14ac:dyDescent="0.2"/>
    <row r="594" s="45" customFormat="1" ht="12.95" customHeight="1" x14ac:dyDescent="0.2"/>
    <row r="595" s="45" customFormat="1" ht="12.95" customHeight="1" x14ac:dyDescent="0.2"/>
    <row r="596" s="45" customFormat="1" ht="12.95" customHeight="1" x14ac:dyDescent="0.2"/>
    <row r="597" s="45" customFormat="1" ht="12.95" customHeight="1" x14ac:dyDescent="0.2"/>
    <row r="598" s="45" customFormat="1" ht="12.95" customHeight="1" x14ac:dyDescent="0.2"/>
    <row r="599" s="45" customFormat="1" ht="12.95" customHeight="1" x14ac:dyDescent="0.2"/>
    <row r="600" s="45" customFormat="1" ht="12.95" customHeight="1" x14ac:dyDescent="0.2"/>
    <row r="601" s="45" customFormat="1" ht="12.95" customHeight="1" x14ac:dyDescent="0.2"/>
    <row r="602" s="45" customFormat="1" ht="12.95" customHeight="1" x14ac:dyDescent="0.2"/>
    <row r="603" s="45" customFormat="1" ht="12.95" customHeight="1" x14ac:dyDescent="0.2"/>
    <row r="604" s="45" customFormat="1" ht="12.95" customHeight="1" x14ac:dyDescent="0.2"/>
    <row r="605" s="45" customFormat="1" ht="12.95" customHeight="1" x14ac:dyDescent="0.2"/>
    <row r="606" s="45" customFormat="1" ht="12.95" customHeight="1" x14ac:dyDescent="0.2"/>
    <row r="607" s="45" customFormat="1" ht="12.95" customHeight="1" x14ac:dyDescent="0.2"/>
    <row r="608" s="45" customFormat="1" ht="12.95" customHeight="1" x14ac:dyDescent="0.2"/>
    <row r="609" s="45" customFormat="1" ht="12.95" customHeight="1" x14ac:dyDescent="0.2"/>
    <row r="610" s="45" customFormat="1" ht="12.95" customHeight="1" x14ac:dyDescent="0.2"/>
    <row r="611" s="45" customFormat="1" ht="12.95" customHeight="1" x14ac:dyDescent="0.2"/>
    <row r="612" s="45" customFormat="1" ht="12.95" customHeight="1" x14ac:dyDescent="0.2"/>
    <row r="613" s="45" customFormat="1" ht="12.95" customHeight="1" x14ac:dyDescent="0.2"/>
    <row r="614" s="45" customFormat="1" ht="12.95" customHeight="1" x14ac:dyDescent="0.2"/>
    <row r="615" s="45" customFormat="1" ht="12.95" customHeight="1" x14ac:dyDescent="0.2"/>
    <row r="616" s="45" customFormat="1" ht="12.95" customHeight="1" x14ac:dyDescent="0.2"/>
    <row r="617" s="45" customFormat="1" ht="12.95" customHeight="1" x14ac:dyDescent="0.2"/>
    <row r="618" s="45" customFormat="1" ht="12.95" customHeight="1" x14ac:dyDescent="0.2"/>
    <row r="619" s="45" customFormat="1" ht="12.95" customHeight="1" x14ac:dyDescent="0.2"/>
    <row r="620" s="45" customFormat="1" ht="12.95" customHeight="1" x14ac:dyDescent="0.2"/>
    <row r="621" s="45" customFormat="1" ht="12.95" customHeight="1" x14ac:dyDescent="0.2"/>
    <row r="622" s="45" customFormat="1" ht="12.95" customHeight="1" x14ac:dyDescent="0.2"/>
    <row r="623" s="45" customFormat="1" ht="12.95" customHeight="1" x14ac:dyDescent="0.2"/>
    <row r="624" s="45" customFormat="1" ht="12.95" customHeight="1" x14ac:dyDescent="0.2"/>
    <row r="625" s="45" customFormat="1" ht="12.95" customHeight="1" x14ac:dyDescent="0.2"/>
    <row r="626" s="45" customFormat="1" ht="12.95" customHeight="1" x14ac:dyDescent="0.2"/>
    <row r="627" s="45" customFormat="1" ht="12.95" customHeight="1" x14ac:dyDescent="0.2"/>
    <row r="628" s="45" customFormat="1" ht="12.95" customHeight="1" x14ac:dyDescent="0.2"/>
    <row r="629" s="45" customFormat="1" ht="12.95" customHeight="1" x14ac:dyDescent="0.2"/>
    <row r="630" s="45" customFormat="1" ht="12.95" customHeight="1" x14ac:dyDescent="0.2"/>
    <row r="631" s="45" customFormat="1" ht="12.95" customHeight="1" x14ac:dyDescent="0.2"/>
    <row r="632" s="45" customFormat="1" ht="12.95" customHeight="1" x14ac:dyDescent="0.2"/>
    <row r="633" s="45" customFormat="1" ht="12.95" customHeight="1" x14ac:dyDescent="0.2"/>
    <row r="634" s="45" customFormat="1" ht="12.95" customHeight="1" x14ac:dyDescent="0.2"/>
    <row r="635" s="45" customFormat="1" ht="12.95" customHeight="1" x14ac:dyDescent="0.2"/>
    <row r="636" s="45" customFormat="1" ht="12.95" customHeight="1" x14ac:dyDescent="0.2"/>
    <row r="637" s="45" customFormat="1" ht="12.95" customHeight="1" x14ac:dyDescent="0.2"/>
    <row r="638" s="45" customFormat="1" ht="12.95" customHeight="1" x14ac:dyDescent="0.2"/>
    <row r="639" s="45" customFormat="1" ht="12.95" customHeight="1" x14ac:dyDescent="0.2"/>
    <row r="640" s="45" customFormat="1" ht="12.95" customHeight="1" x14ac:dyDescent="0.2"/>
    <row r="641" s="45" customFormat="1" ht="12.95" customHeight="1" x14ac:dyDescent="0.2"/>
    <row r="642" s="45" customFormat="1" ht="12.95" customHeight="1" x14ac:dyDescent="0.2"/>
    <row r="643" s="45" customFormat="1" ht="12.95" customHeight="1" x14ac:dyDescent="0.2"/>
    <row r="644" s="45" customFormat="1" ht="12.95" customHeight="1" x14ac:dyDescent="0.2"/>
    <row r="645" s="45" customFormat="1" ht="12.95" customHeight="1" x14ac:dyDescent="0.2"/>
    <row r="646" s="45" customFormat="1" ht="12.95" customHeight="1" x14ac:dyDescent="0.2"/>
    <row r="647" s="45" customFormat="1" ht="12.95" customHeight="1" x14ac:dyDescent="0.2"/>
    <row r="648" s="45" customFormat="1" ht="12.95" customHeight="1" x14ac:dyDescent="0.2"/>
    <row r="649" s="45" customFormat="1" ht="12.95" customHeight="1" x14ac:dyDescent="0.2"/>
    <row r="650" s="45" customFormat="1" ht="12.95" customHeight="1" x14ac:dyDescent="0.2"/>
    <row r="651" s="45" customFormat="1" ht="12.95" customHeight="1" x14ac:dyDescent="0.2"/>
    <row r="652" s="45" customFormat="1" ht="12.95" customHeight="1" x14ac:dyDescent="0.2"/>
    <row r="653" s="45" customFormat="1" ht="12.95" customHeight="1" x14ac:dyDescent="0.2"/>
    <row r="654" s="45" customFormat="1" ht="12.95" customHeight="1" x14ac:dyDescent="0.2"/>
    <row r="655" s="45" customFormat="1" ht="12.95" customHeight="1" x14ac:dyDescent="0.2"/>
    <row r="656" s="45" customFormat="1" ht="12.95" customHeight="1" x14ac:dyDescent="0.2"/>
    <row r="657" s="45" customFormat="1" ht="12.95" customHeight="1" x14ac:dyDescent="0.2"/>
    <row r="658" s="45" customFormat="1" ht="12.95" customHeight="1" x14ac:dyDescent="0.2"/>
    <row r="659" s="45" customFormat="1" ht="12.95" customHeight="1" x14ac:dyDescent="0.2"/>
    <row r="660" s="45" customFormat="1" ht="12.95" customHeight="1" x14ac:dyDescent="0.2"/>
    <row r="661" s="45" customFormat="1" ht="12.95" customHeight="1" x14ac:dyDescent="0.2"/>
    <row r="662" s="45" customFormat="1" ht="12.95" customHeight="1" x14ac:dyDescent="0.2"/>
    <row r="663" s="45" customFormat="1" ht="12.95" customHeight="1" x14ac:dyDescent="0.2"/>
    <row r="664" s="45" customFormat="1" ht="12.95" customHeight="1" x14ac:dyDescent="0.2"/>
    <row r="665" s="45" customFormat="1" ht="12.95" customHeight="1" x14ac:dyDescent="0.2"/>
    <row r="666" s="45" customFormat="1" ht="12.95" customHeight="1" x14ac:dyDescent="0.2"/>
    <row r="667" s="45" customFormat="1" ht="12.95" customHeight="1" x14ac:dyDescent="0.2"/>
    <row r="668" s="45" customFormat="1" ht="12.95" customHeight="1" x14ac:dyDescent="0.2"/>
    <row r="669" s="45" customFormat="1" ht="12.95" customHeight="1" x14ac:dyDescent="0.2"/>
    <row r="670" s="45" customFormat="1" ht="12.95" customHeight="1" x14ac:dyDescent="0.2"/>
    <row r="671" s="45" customFormat="1" ht="12.95" customHeight="1" x14ac:dyDescent="0.2"/>
    <row r="672" s="45" customFormat="1" ht="12.95" customHeight="1" x14ac:dyDescent="0.2"/>
    <row r="673" s="45" customFormat="1" ht="12.95" customHeight="1" x14ac:dyDescent="0.2"/>
    <row r="674" s="45" customFormat="1" ht="12.95" customHeight="1" x14ac:dyDescent="0.2"/>
    <row r="675" s="45" customFormat="1" ht="12.95" customHeight="1" x14ac:dyDescent="0.2"/>
    <row r="676" s="45" customFormat="1" ht="12.95" customHeight="1" x14ac:dyDescent="0.2"/>
    <row r="677" s="45" customFormat="1" ht="12.95" customHeight="1" x14ac:dyDescent="0.2"/>
    <row r="678" s="45" customFormat="1" ht="12.95" customHeight="1" x14ac:dyDescent="0.2"/>
    <row r="679" s="45" customFormat="1" ht="12.95" customHeight="1" x14ac:dyDescent="0.2"/>
    <row r="680" s="45" customFormat="1" ht="12.95" customHeight="1" x14ac:dyDescent="0.2"/>
    <row r="681" s="45" customFormat="1" ht="12.95" customHeight="1" x14ac:dyDescent="0.2"/>
    <row r="682" s="45" customFormat="1" ht="12.95" customHeight="1" x14ac:dyDescent="0.2"/>
    <row r="683" s="45" customFormat="1" ht="12.95" customHeight="1" x14ac:dyDescent="0.2"/>
    <row r="684" s="45" customFormat="1" ht="12.95" customHeight="1" x14ac:dyDescent="0.2"/>
    <row r="685" s="45" customFormat="1" ht="12.95" customHeight="1" x14ac:dyDescent="0.2"/>
    <row r="686" s="45" customFormat="1" ht="12.95" customHeight="1" x14ac:dyDescent="0.2"/>
    <row r="687" s="45" customFormat="1" ht="12.95" customHeight="1" x14ac:dyDescent="0.2"/>
    <row r="688" s="45" customFormat="1" ht="12.95" customHeight="1" x14ac:dyDescent="0.2"/>
    <row r="689" s="45" customFormat="1" ht="12.95" customHeight="1" x14ac:dyDescent="0.2"/>
    <row r="690" s="45" customFormat="1" ht="12.95" customHeight="1" x14ac:dyDescent="0.2"/>
    <row r="691" s="45" customFormat="1" ht="12.95" customHeight="1" x14ac:dyDescent="0.2"/>
    <row r="692" s="45" customFormat="1" ht="12.95" customHeight="1" x14ac:dyDescent="0.2"/>
    <row r="693" s="45" customFormat="1" ht="12.95" customHeight="1" x14ac:dyDescent="0.2"/>
    <row r="694" s="45" customFormat="1" ht="12.95" customHeight="1" x14ac:dyDescent="0.2"/>
    <row r="695" s="45" customFormat="1" ht="12.95" customHeight="1" x14ac:dyDescent="0.2"/>
    <row r="696" s="45" customFormat="1" ht="12.95" customHeight="1" x14ac:dyDescent="0.2"/>
    <row r="697" s="45" customFormat="1" ht="12.95" customHeight="1" x14ac:dyDescent="0.2"/>
    <row r="698" s="45" customFormat="1" ht="12.95" customHeight="1" x14ac:dyDescent="0.2"/>
    <row r="699" s="45" customFormat="1" ht="12.95" customHeight="1" x14ac:dyDescent="0.2"/>
    <row r="700" s="45" customFormat="1" ht="12.95" customHeight="1" x14ac:dyDescent="0.2"/>
    <row r="701" s="45" customFormat="1" ht="12.95" customHeight="1" x14ac:dyDescent="0.2"/>
    <row r="702" s="45" customFormat="1" ht="12.95" customHeight="1" x14ac:dyDescent="0.2"/>
    <row r="703" s="45" customFormat="1" ht="12.95" customHeight="1" x14ac:dyDescent="0.2"/>
    <row r="704" s="45" customFormat="1" ht="12.95" customHeight="1" x14ac:dyDescent="0.2"/>
    <row r="705" s="45" customFormat="1" ht="12.95" customHeight="1" x14ac:dyDescent="0.2"/>
    <row r="706" s="45" customFormat="1" ht="12.95" customHeight="1" x14ac:dyDescent="0.2"/>
    <row r="707" s="45" customFormat="1" ht="12.95" customHeight="1" x14ac:dyDescent="0.2"/>
    <row r="708" s="45" customFormat="1" ht="12.95" customHeight="1" x14ac:dyDescent="0.2"/>
    <row r="709" s="45" customFormat="1" ht="12.95" customHeight="1" x14ac:dyDescent="0.2"/>
    <row r="710" s="45" customFormat="1" ht="12.95" customHeight="1" x14ac:dyDescent="0.2"/>
    <row r="711" s="45" customFormat="1" ht="12.95" customHeight="1" x14ac:dyDescent="0.2"/>
    <row r="712" s="45" customFormat="1" ht="12.95" customHeight="1" x14ac:dyDescent="0.2"/>
    <row r="713" s="45" customFormat="1" ht="12.95" customHeight="1" x14ac:dyDescent="0.2"/>
    <row r="714" s="45" customFormat="1" ht="12.95" customHeight="1" x14ac:dyDescent="0.2"/>
    <row r="715" s="45" customFormat="1" ht="12.95" customHeight="1" x14ac:dyDescent="0.2"/>
    <row r="716" s="45" customFormat="1" ht="12.95" customHeight="1" x14ac:dyDescent="0.2"/>
    <row r="717" s="45" customFormat="1" ht="12.95" customHeight="1" x14ac:dyDescent="0.2"/>
    <row r="718" s="45" customFormat="1" ht="12.95" customHeight="1" x14ac:dyDescent="0.2"/>
    <row r="719" s="45" customFormat="1" ht="12.95" customHeight="1" x14ac:dyDescent="0.2"/>
    <row r="720" s="45" customFormat="1" ht="12.95" customHeight="1" x14ac:dyDescent="0.2"/>
    <row r="721" s="45" customFormat="1" ht="12.95" customHeight="1" x14ac:dyDescent="0.2"/>
    <row r="722" s="45" customFormat="1" ht="12.95" customHeight="1" x14ac:dyDescent="0.2"/>
    <row r="723" s="45" customFormat="1" ht="12.95" customHeight="1" x14ac:dyDescent="0.2"/>
    <row r="724" s="45" customFormat="1" ht="12.95" customHeight="1" x14ac:dyDescent="0.2"/>
    <row r="725" s="45" customFormat="1" ht="12.95" customHeight="1" x14ac:dyDescent="0.2"/>
    <row r="726" s="45" customFormat="1" ht="12.95" customHeight="1" x14ac:dyDescent="0.2"/>
    <row r="727" s="45" customFormat="1" ht="12.95" customHeight="1" x14ac:dyDescent="0.2"/>
    <row r="728" s="45" customFormat="1" ht="12.95" customHeight="1" x14ac:dyDescent="0.2"/>
    <row r="729" s="45" customFormat="1" ht="12.95" customHeight="1" x14ac:dyDescent="0.2"/>
    <row r="730" s="45" customFormat="1" ht="12.95" customHeight="1" x14ac:dyDescent="0.2"/>
    <row r="731" s="45" customFormat="1" ht="12.95" customHeight="1" x14ac:dyDescent="0.2"/>
    <row r="732" s="45" customFormat="1" ht="12.95" customHeight="1" x14ac:dyDescent="0.2"/>
    <row r="733" s="45" customFormat="1" ht="12.95" customHeight="1" x14ac:dyDescent="0.2"/>
    <row r="734" s="45" customFormat="1" ht="12.95" customHeight="1" x14ac:dyDescent="0.2"/>
    <row r="735" s="45" customFormat="1" ht="12.95" customHeight="1" x14ac:dyDescent="0.2"/>
    <row r="736" s="45" customFormat="1" ht="12.95" customHeight="1" x14ac:dyDescent="0.2"/>
    <row r="737" s="45" customFormat="1" ht="12.95" customHeight="1" x14ac:dyDescent="0.2"/>
    <row r="738" s="45" customFormat="1" ht="12.95" customHeight="1" x14ac:dyDescent="0.2"/>
    <row r="739" s="45" customFormat="1" ht="12.95" customHeight="1" x14ac:dyDescent="0.2"/>
    <row r="740" s="45" customFormat="1" ht="12.95" customHeight="1" x14ac:dyDescent="0.2"/>
    <row r="741" s="45" customFormat="1" ht="12.95" customHeight="1" x14ac:dyDescent="0.2"/>
    <row r="742" s="45" customFormat="1" ht="12.95" customHeight="1" x14ac:dyDescent="0.2"/>
    <row r="743" s="45" customFormat="1" ht="12.95" customHeight="1" x14ac:dyDescent="0.2"/>
    <row r="744" s="45" customFormat="1" ht="12.95" customHeight="1" x14ac:dyDescent="0.2"/>
    <row r="745" s="45" customFormat="1" ht="12.95" customHeight="1" x14ac:dyDescent="0.2"/>
    <row r="746" s="45" customFormat="1" ht="12.95" customHeight="1" x14ac:dyDescent="0.2"/>
    <row r="747" s="45" customFormat="1" ht="12.95" customHeight="1" x14ac:dyDescent="0.2"/>
    <row r="748" s="45" customFormat="1" ht="12.95" customHeight="1" x14ac:dyDescent="0.2"/>
    <row r="749" s="45" customFormat="1" ht="12.95" customHeight="1" x14ac:dyDescent="0.2"/>
    <row r="750" s="45" customFormat="1" ht="12.95" customHeight="1" x14ac:dyDescent="0.2"/>
    <row r="751" s="45" customFormat="1" ht="12.95" customHeight="1" x14ac:dyDescent="0.2"/>
    <row r="752" s="45" customFormat="1" ht="12.95" customHeight="1" x14ac:dyDescent="0.2"/>
    <row r="753" s="45" customFormat="1" ht="12.95" customHeight="1" x14ac:dyDescent="0.2"/>
    <row r="754" s="45" customFormat="1" ht="12.95" customHeight="1" x14ac:dyDescent="0.2"/>
    <row r="755" s="45" customFormat="1" ht="12.95" customHeight="1" x14ac:dyDescent="0.2"/>
    <row r="756" s="45" customFormat="1" ht="12.95" customHeight="1" x14ac:dyDescent="0.2"/>
    <row r="757" s="45" customFormat="1" ht="12.95" customHeight="1" x14ac:dyDescent="0.2"/>
    <row r="758" s="45" customFormat="1" ht="12.95" customHeight="1" x14ac:dyDescent="0.2"/>
    <row r="759" s="45" customFormat="1" ht="12.95" customHeight="1" x14ac:dyDescent="0.2"/>
    <row r="760" s="45" customFormat="1" ht="12.95" customHeight="1" x14ac:dyDescent="0.2"/>
    <row r="761" s="45" customFormat="1" ht="12.95" customHeight="1" x14ac:dyDescent="0.2"/>
    <row r="762" s="45" customFormat="1" ht="12.95" customHeight="1" x14ac:dyDescent="0.2"/>
    <row r="763" s="45" customFormat="1" ht="12.95" customHeight="1" x14ac:dyDescent="0.2"/>
    <row r="764" s="45" customFormat="1" ht="12.95" customHeight="1" x14ac:dyDescent="0.2"/>
    <row r="765" s="45" customFormat="1" ht="12.95" customHeight="1" x14ac:dyDescent="0.2"/>
    <row r="766" s="45" customFormat="1" ht="12.95" customHeight="1" x14ac:dyDescent="0.2"/>
    <row r="767" s="45" customFormat="1" ht="12.95" customHeight="1" x14ac:dyDescent="0.2"/>
    <row r="768" s="45" customFormat="1" ht="12.95" customHeight="1" x14ac:dyDescent="0.2"/>
    <row r="769" s="45" customFormat="1" ht="12.95" customHeight="1" x14ac:dyDescent="0.2"/>
    <row r="770" s="45" customFormat="1" ht="12.95" customHeight="1" x14ac:dyDescent="0.2"/>
    <row r="771" s="45" customFormat="1" ht="12.95" customHeight="1" x14ac:dyDescent="0.2"/>
    <row r="772" s="45" customFormat="1" ht="12.95" customHeight="1" x14ac:dyDescent="0.2"/>
    <row r="773" s="45" customFormat="1" ht="12.95" customHeight="1" x14ac:dyDescent="0.2"/>
    <row r="774" s="45" customFormat="1" ht="12.95" customHeight="1" x14ac:dyDescent="0.2"/>
    <row r="775" s="45" customFormat="1" ht="12.95" customHeight="1" x14ac:dyDescent="0.2"/>
    <row r="776" s="45" customFormat="1" ht="12.95" customHeight="1" x14ac:dyDescent="0.2"/>
    <row r="777" s="45" customFormat="1" ht="12.95" customHeight="1" x14ac:dyDescent="0.2"/>
    <row r="778" s="45" customFormat="1" ht="12.95" customHeight="1" x14ac:dyDescent="0.2"/>
    <row r="779" s="45" customFormat="1" ht="12.95" customHeight="1" x14ac:dyDescent="0.2"/>
    <row r="780" s="45" customFormat="1" ht="12.95" customHeight="1" x14ac:dyDescent="0.2"/>
    <row r="781" s="45" customFormat="1" ht="12.95" customHeight="1" x14ac:dyDescent="0.2"/>
    <row r="782" s="45" customFormat="1" ht="12.95" customHeight="1" x14ac:dyDescent="0.2"/>
    <row r="783" s="45" customFormat="1" ht="12.95" customHeight="1" x14ac:dyDescent="0.2"/>
    <row r="784" s="45" customFormat="1" ht="12.95" customHeight="1" x14ac:dyDescent="0.2"/>
    <row r="785" s="45" customFormat="1" ht="12.95" customHeight="1" x14ac:dyDescent="0.2"/>
    <row r="786" s="45" customFormat="1" ht="12.95" customHeight="1" x14ac:dyDescent="0.2"/>
    <row r="787" s="45" customFormat="1" ht="12.95" customHeight="1" x14ac:dyDescent="0.2"/>
    <row r="788" s="45" customFormat="1" ht="12.95" customHeight="1" x14ac:dyDescent="0.2"/>
    <row r="789" s="45" customFormat="1" ht="12.95" customHeight="1" x14ac:dyDescent="0.2"/>
    <row r="790" s="45" customFormat="1" ht="12.95" customHeight="1" x14ac:dyDescent="0.2"/>
    <row r="791" s="45" customFormat="1" ht="12.95" customHeight="1" x14ac:dyDescent="0.2"/>
    <row r="792" s="45" customFormat="1" ht="12.95" customHeight="1" x14ac:dyDescent="0.2"/>
    <row r="793" s="45" customFormat="1" ht="12.95" customHeight="1" x14ac:dyDescent="0.2"/>
    <row r="794" s="45" customFormat="1" ht="12.95" customHeight="1" x14ac:dyDescent="0.2"/>
    <row r="795" s="45" customFormat="1" ht="12.95" customHeight="1" x14ac:dyDescent="0.2"/>
    <row r="796" s="45" customFormat="1" ht="12.95" customHeight="1" x14ac:dyDescent="0.2"/>
    <row r="797" s="45" customFormat="1" ht="12.95" customHeight="1" x14ac:dyDescent="0.2"/>
    <row r="798" s="45" customFormat="1" ht="12.95" customHeight="1" x14ac:dyDescent="0.2"/>
    <row r="799" s="45" customFormat="1" ht="12.95" customHeight="1" x14ac:dyDescent="0.2"/>
    <row r="800" s="45" customFormat="1" ht="12.95" customHeight="1" x14ac:dyDescent="0.2"/>
    <row r="801" s="45" customFormat="1" ht="12.95" customHeight="1" x14ac:dyDescent="0.2"/>
    <row r="802" s="45" customFormat="1" ht="12.95" customHeight="1" x14ac:dyDescent="0.2"/>
    <row r="803" s="45" customFormat="1" ht="12.95" customHeight="1" x14ac:dyDescent="0.2"/>
    <row r="804" s="45" customFormat="1" ht="12.95" customHeight="1" x14ac:dyDescent="0.2"/>
    <row r="805" s="45" customFormat="1" ht="12.95" customHeight="1" x14ac:dyDescent="0.2"/>
    <row r="806" s="45" customFormat="1" ht="12.95" customHeight="1" x14ac:dyDescent="0.2"/>
    <row r="807" s="45" customFormat="1" ht="12.95" customHeight="1" x14ac:dyDescent="0.2"/>
    <row r="808" s="45" customFormat="1" ht="12.95" customHeight="1" x14ac:dyDescent="0.2"/>
    <row r="809" s="45" customFormat="1" ht="12.95" customHeight="1" x14ac:dyDescent="0.2"/>
    <row r="810" s="45" customFormat="1" ht="12.95" customHeight="1" x14ac:dyDescent="0.2"/>
    <row r="811" s="45" customFormat="1" ht="12.95" customHeight="1" x14ac:dyDescent="0.2"/>
    <row r="812" s="45" customFormat="1" ht="12.95" customHeight="1" x14ac:dyDescent="0.2"/>
    <row r="813" s="45" customFormat="1" ht="12.95" customHeight="1" x14ac:dyDescent="0.2"/>
    <row r="814" s="45" customFormat="1" ht="12.95" customHeight="1" x14ac:dyDescent="0.2"/>
    <row r="815" s="45" customFormat="1" ht="12.95" customHeight="1" x14ac:dyDescent="0.2"/>
    <row r="816" s="45" customFormat="1" ht="12.95" customHeight="1" x14ac:dyDescent="0.2"/>
    <row r="817" s="45" customFormat="1" ht="12.95" customHeight="1" x14ac:dyDescent="0.2"/>
    <row r="818" s="45" customFormat="1" ht="12.95" customHeight="1" x14ac:dyDescent="0.2"/>
    <row r="819" s="45" customFormat="1" ht="12.95" customHeight="1" x14ac:dyDescent="0.2"/>
    <row r="820" s="45" customFormat="1" ht="12.95" customHeight="1" x14ac:dyDescent="0.2"/>
    <row r="821" s="45" customFormat="1" ht="12.95" customHeight="1" x14ac:dyDescent="0.2"/>
    <row r="822" s="45" customFormat="1" ht="12.95" customHeight="1" x14ac:dyDescent="0.2"/>
    <row r="823" s="45" customFormat="1" ht="12.95" customHeight="1" x14ac:dyDescent="0.2"/>
    <row r="824" s="45" customFormat="1" ht="12.95" customHeight="1" x14ac:dyDescent="0.2"/>
    <row r="825" s="45" customFormat="1" ht="12.95" customHeight="1" x14ac:dyDescent="0.2"/>
    <row r="826" s="45" customFormat="1" ht="12.95" customHeight="1" x14ac:dyDescent="0.2"/>
    <row r="827" s="45" customFormat="1" ht="12.95" customHeight="1" x14ac:dyDescent="0.2"/>
    <row r="828" s="45" customFormat="1" ht="12.95" customHeight="1" x14ac:dyDescent="0.2"/>
    <row r="829" s="45" customFormat="1" ht="12.95" customHeight="1" x14ac:dyDescent="0.2"/>
    <row r="830" s="45" customFormat="1" ht="12.95" customHeight="1" x14ac:dyDescent="0.2"/>
    <row r="831" s="45" customFormat="1" ht="12.95" customHeight="1" x14ac:dyDescent="0.2"/>
    <row r="832" s="45" customFormat="1" ht="12.95" customHeight="1" x14ac:dyDescent="0.2"/>
    <row r="833" s="45" customFormat="1" ht="12.95" customHeight="1" x14ac:dyDescent="0.2"/>
    <row r="834" s="45" customFormat="1" ht="12.95" customHeight="1" x14ac:dyDescent="0.2"/>
    <row r="835" s="45" customFormat="1" ht="12.95" customHeight="1" x14ac:dyDescent="0.2"/>
    <row r="836" s="45" customFormat="1" ht="12.95" customHeight="1" x14ac:dyDescent="0.2"/>
    <row r="837" s="45" customFormat="1" ht="12.95" customHeight="1" x14ac:dyDescent="0.2"/>
    <row r="838" s="45" customFormat="1" ht="12.95" customHeight="1" x14ac:dyDescent="0.2"/>
    <row r="839" s="45" customFormat="1" ht="12.95" customHeight="1" x14ac:dyDescent="0.2"/>
    <row r="840" s="45" customFormat="1" ht="12.95" customHeight="1" x14ac:dyDescent="0.2"/>
    <row r="841" s="45" customFormat="1" ht="12.95" customHeight="1" x14ac:dyDescent="0.2"/>
    <row r="842" s="45" customFormat="1" ht="12.95" customHeight="1" x14ac:dyDescent="0.2"/>
    <row r="843" s="45" customFormat="1" ht="12.95" customHeight="1" x14ac:dyDescent="0.2"/>
    <row r="844" s="45" customFormat="1" ht="12.95" customHeight="1" x14ac:dyDescent="0.2"/>
    <row r="845" s="45" customFormat="1" ht="12.95" customHeight="1" x14ac:dyDescent="0.2"/>
    <row r="846" s="45" customFormat="1" ht="12.95" customHeight="1" x14ac:dyDescent="0.2"/>
    <row r="847" s="45" customFormat="1" ht="12.95" customHeight="1" x14ac:dyDescent="0.2"/>
    <row r="848" s="45" customFormat="1" ht="12.95" customHeight="1" x14ac:dyDescent="0.2"/>
    <row r="849" s="45" customFormat="1" ht="12.95" customHeight="1" x14ac:dyDescent="0.2"/>
    <row r="850" s="45" customFormat="1" ht="12.95" customHeight="1" x14ac:dyDescent="0.2"/>
    <row r="851" s="45" customFormat="1" ht="12.95" customHeight="1" x14ac:dyDescent="0.2"/>
    <row r="852" s="45" customFormat="1" ht="12.95" customHeight="1" x14ac:dyDescent="0.2"/>
    <row r="853" s="45" customFormat="1" ht="12.95" customHeight="1" x14ac:dyDescent="0.2"/>
    <row r="854" s="45" customFormat="1" ht="12.95" customHeight="1" x14ac:dyDescent="0.2"/>
    <row r="855" s="45" customFormat="1" ht="12.95" customHeight="1" x14ac:dyDescent="0.2"/>
    <row r="856" s="45" customFormat="1" ht="12.95" customHeight="1" x14ac:dyDescent="0.2"/>
    <row r="857" s="45" customFormat="1" ht="12.95" customHeight="1" x14ac:dyDescent="0.2"/>
    <row r="858" s="45" customFormat="1" ht="12.95" customHeight="1" x14ac:dyDescent="0.2"/>
    <row r="859" s="45" customFormat="1" ht="12.95" customHeight="1" x14ac:dyDescent="0.2"/>
    <row r="860" s="45" customFormat="1" ht="12.95" customHeight="1" x14ac:dyDescent="0.2"/>
    <row r="861" s="45" customFormat="1" ht="12.95" customHeight="1" x14ac:dyDescent="0.2"/>
    <row r="862" s="45" customFormat="1" ht="12.95" customHeight="1" x14ac:dyDescent="0.2"/>
    <row r="863" s="45" customFormat="1" ht="12.95" customHeight="1" x14ac:dyDescent="0.2"/>
    <row r="864" s="45" customFormat="1" ht="12.95" customHeight="1" x14ac:dyDescent="0.2"/>
    <row r="865" s="45" customFormat="1" ht="12.95" customHeight="1" x14ac:dyDescent="0.2"/>
    <row r="866" s="45" customFormat="1" ht="12.95" customHeight="1" x14ac:dyDescent="0.2"/>
    <row r="867" s="45" customFormat="1" ht="12.95" customHeight="1" x14ac:dyDescent="0.2"/>
    <row r="868" s="45" customFormat="1" ht="12.95" customHeight="1" x14ac:dyDescent="0.2"/>
    <row r="869" s="45" customFormat="1" ht="12.95" customHeight="1" x14ac:dyDescent="0.2"/>
    <row r="870" s="45" customFormat="1" ht="12.95" customHeight="1" x14ac:dyDescent="0.2"/>
    <row r="871" s="45" customFormat="1" ht="12.95" customHeight="1" x14ac:dyDescent="0.2"/>
    <row r="872" s="45" customFormat="1" ht="12.95" customHeight="1" x14ac:dyDescent="0.2"/>
    <row r="873" s="45" customFormat="1" ht="12.95" customHeight="1" x14ac:dyDescent="0.2"/>
    <row r="874" s="45" customFormat="1" ht="12.95" customHeight="1" x14ac:dyDescent="0.2"/>
    <row r="875" s="45" customFormat="1" ht="12.95" customHeight="1" x14ac:dyDescent="0.2"/>
    <row r="876" s="45" customFormat="1" ht="12.95" customHeight="1" x14ac:dyDescent="0.2"/>
    <row r="877" s="45" customFormat="1" ht="12.95" customHeight="1" x14ac:dyDescent="0.2"/>
    <row r="878" s="45" customFormat="1" ht="12.95" customHeight="1" x14ac:dyDescent="0.2"/>
    <row r="879" s="45" customFormat="1" ht="12.95" customHeight="1" x14ac:dyDescent="0.2"/>
    <row r="880" s="45" customFormat="1" ht="12.95" customHeight="1" x14ac:dyDescent="0.2"/>
    <row r="881" s="45" customFormat="1" ht="12.95" customHeight="1" x14ac:dyDescent="0.2"/>
    <row r="882" s="45" customFormat="1" ht="12.95" customHeight="1" x14ac:dyDescent="0.2"/>
    <row r="883" s="45" customFormat="1" ht="12.95" customHeight="1" x14ac:dyDescent="0.2"/>
    <row r="884" s="45" customFormat="1" ht="12.95" customHeight="1" x14ac:dyDescent="0.2"/>
    <row r="885" s="45" customFormat="1" ht="12.95" customHeight="1" x14ac:dyDescent="0.2"/>
    <row r="886" s="45" customFormat="1" ht="12.95" customHeight="1" x14ac:dyDescent="0.2"/>
    <row r="887" s="45" customFormat="1" ht="12.95" customHeight="1" x14ac:dyDescent="0.2"/>
    <row r="888" s="45" customFormat="1" ht="12.95" customHeight="1" x14ac:dyDescent="0.2"/>
    <row r="889" s="45" customFormat="1" ht="12.95" customHeight="1" x14ac:dyDescent="0.2"/>
    <row r="890" s="45" customFormat="1" ht="12.95" customHeight="1" x14ac:dyDescent="0.2"/>
    <row r="891" s="45" customFormat="1" ht="12.95" customHeight="1" x14ac:dyDescent="0.2"/>
    <row r="892" s="45" customFormat="1" ht="12.95" customHeight="1" x14ac:dyDescent="0.2"/>
    <row r="893" s="45" customFormat="1" ht="12.95" customHeight="1" x14ac:dyDescent="0.2"/>
    <row r="894" s="45" customFormat="1" ht="12.95" customHeight="1" x14ac:dyDescent="0.2"/>
    <row r="895" s="45" customFormat="1" ht="12.95" customHeight="1" x14ac:dyDescent="0.2"/>
    <row r="896" s="45" customFormat="1" ht="12.95" customHeight="1" x14ac:dyDescent="0.2"/>
    <row r="897" s="45" customFormat="1" ht="12.95" customHeight="1" x14ac:dyDescent="0.2"/>
    <row r="898" s="45" customFormat="1" ht="12.95" customHeight="1" x14ac:dyDescent="0.2"/>
    <row r="899" s="45" customFormat="1" ht="12.95" customHeight="1" x14ac:dyDescent="0.2"/>
    <row r="900" s="45" customFormat="1" ht="12.95" customHeight="1" x14ac:dyDescent="0.2"/>
    <row r="901" s="45" customFormat="1" ht="12.95" customHeight="1" x14ac:dyDescent="0.2"/>
    <row r="902" s="45" customFormat="1" ht="12.95" customHeight="1" x14ac:dyDescent="0.2"/>
    <row r="903" s="45" customFormat="1" ht="12.95" customHeight="1" x14ac:dyDescent="0.2"/>
    <row r="904" s="45" customFormat="1" ht="12.95" customHeight="1" x14ac:dyDescent="0.2"/>
    <row r="905" s="45" customFormat="1" ht="12.95" customHeight="1" x14ac:dyDescent="0.2"/>
    <row r="906" s="45" customFormat="1" ht="12.95" customHeight="1" x14ac:dyDescent="0.2"/>
    <row r="907" s="45" customFormat="1" ht="12.95" customHeight="1" x14ac:dyDescent="0.2"/>
    <row r="908" s="45" customFormat="1" ht="12.95" customHeight="1" x14ac:dyDescent="0.2"/>
    <row r="909" s="45" customFormat="1" ht="12.95" customHeight="1" x14ac:dyDescent="0.2"/>
    <row r="910" s="45" customFormat="1" ht="12.95" customHeight="1" x14ac:dyDescent="0.2"/>
    <row r="911" s="45" customFormat="1" ht="12.95" customHeight="1" x14ac:dyDescent="0.2"/>
    <row r="912" s="45" customFormat="1" ht="12.95" customHeight="1" x14ac:dyDescent="0.2"/>
    <row r="913" s="45" customFormat="1" ht="12.95" customHeight="1" x14ac:dyDescent="0.2"/>
    <row r="914" s="45" customFormat="1" ht="12.95" customHeight="1" x14ac:dyDescent="0.2"/>
    <row r="915" s="45" customFormat="1" ht="12.95" customHeight="1" x14ac:dyDescent="0.2"/>
    <row r="916" s="45" customFormat="1" ht="12.95" customHeight="1" x14ac:dyDescent="0.2"/>
    <row r="917" s="45" customFormat="1" ht="12.95" customHeight="1" x14ac:dyDescent="0.2"/>
    <row r="918" s="45" customFormat="1" ht="12.95" customHeight="1" x14ac:dyDescent="0.2"/>
    <row r="919" s="45" customFormat="1" ht="12.95" customHeight="1" x14ac:dyDescent="0.2"/>
    <row r="920" s="45" customFormat="1" ht="12.95" customHeight="1" x14ac:dyDescent="0.2"/>
    <row r="921" s="45" customFormat="1" ht="12.95" customHeight="1" x14ac:dyDescent="0.2"/>
    <row r="922" s="45" customFormat="1" ht="12.95" customHeight="1" x14ac:dyDescent="0.2"/>
    <row r="923" s="45" customFormat="1" ht="12.95" customHeight="1" x14ac:dyDescent="0.2"/>
    <row r="924" s="45" customFormat="1" ht="12.95" customHeight="1" x14ac:dyDescent="0.2"/>
    <row r="925" s="45" customFormat="1" ht="12.95" customHeight="1" x14ac:dyDescent="0.2"/>
    <row r="926" s="45" customFormat="1" ht="12.95" customHeight="1" x14ac:dyDescent="0.2"/>
    <row r="927" s="45" customFormat="1" ht="12.95" customHeight="1" x14ac:dyDescent="0.2"/>
    <row r="928" s="45" customFormat="1" ht="12.95" customHeight="1" x14ac:dyDescent="0.2"/>
    <row r="929" s="45" customFormat="1" ht="12.95" customHeight="1" x14ac:dyDescent="0.2"/>
    <row r="930" s="45" customFormat="1" ht="12.95" customHeight="1" x14ac:dyDescent="0.2"/>
    <row r="931" s="45" customFormat="1" ht="12.95" customHeight="1" x14ac:dyDescent="0.2"/>
    <row r="932" s="45" customFormat="1" ht="12.95" customHeight="1" x14ac:dyDescent="0.2"/>
    <row r="933" s="45" customFormat="1" ht="12.95" customHeight="1" x14ac:dyDescent="0.2"/>
    <row r="934" s="45" customFormat="1" ht="12.95" customHeight="1" x14ac:dyDescent="0.2"/>
    <row r="935" s="45" customFormat="1" ht="12.95" customHeight="1" x14ac:dyDescent="0.2"/>
    <row r="936" s="45" customFormat="1" ht="12.95" customHeight="1" x14ac:dyDescent="0.2"/>
    <row r="937" s="45" customFormat="1" ht="12.95" customHeight="1" x14ac:dyDescent="0.2"/>
    <row r="938" s="45" customFormat="1" ht="12.95" customHeight="1" x14ac:dyDescent="0.2"/>
    <row r="939" s="45" customFormat="1" ht="12.95" customHeight="1" x14ac:dyDescent="0.2"/>
    <row r="940" s="45" customFormat="1" ht="12.95" customHeight="1" x14ac:dyDescent="0.2"/>
    <row r="941" s="45" customFormat="1" ht="12.95" customHeight="1" x14ac:dyDescent="0.2"/>
    <row r="942" s="45" customFormat="1" ht="12.95" customHeight="1" x14ac:dyDescent="0.2"/>
    <row r="943" s="45" customFormat="1" ht="12.95" customHeight="1" x14ac:dyDescent="0.2"/>
    <row r="944" s="45" customFormat="1" ht="12.95" customHeight="1" x14ac:dyDescent="0.2"/>
    <row r="945" s="45" customFormat="1" ht="12.95" customHeight="1" x14ac:dyDescent="0.2"/>
    <row r="946" s="45" customFormat="1" ht="12.95" customHeight="1" x14ac:dyDescent="0.2"/>
    <row r="947" s="45" customFormat="1" ht="12.95" customHeight="1" x14ac:dyDescent="0.2"/>
    <row r="948" s="45" customFormat="1" ht="12.95" customHeight="1" x14ac:dyDescent="0.2"/>
    <row r="949" s="45" customFormat="1" ht="12.95" customHeight="1" x14ac:dyDescent="0.2"/>
    <row r="950" s="45" customFormat="1" ht="12.95" customHeight="1" x14ac:dyDescent="0.2"/>
    <row r="951" s="45" customFormat="1" ht="12.95" customHeight="1" x14ac:dyDescent="0.2"/>
    <row r="952" s="45" customFormat="1" ht="12.95" customHeight="1" x14ac:dyDescent="0.2"/>
    <row r="953" s="45" customFormat="1" ht="12.95" customHeight="1" x14ac:dyDescent="0.2"/>
    <row r="954" s="45" customFormat="1" ht="12.95" customHeight="1" x14ac:dyDescent="0.2"/>
    <row r="955" s="45" customFormat="1" ht="12.95" customHeight="1" x14ac:dyDescent="0.2"/>
    <row r="956" s="45" customFormat="1" ht="12.95" customHeight="1" x14ac:dyDescent="0.2"/>
    <row r="957" s="45" customFormat="1" ht="12.95" customHeight="1" x14ac:dyDescent="0.2"/>
    <row r="958" s="45" customFormat="1" ht="12.95" customHeight="1" x14ac:dyDescent="0.2"/>
    <row r="959" s="45" customFormat="1" ht="12.95" customHeight="1" x14ac:dyDescent="0.2"/>
    <row r="960" s="45" customFormat="1" ht="12.95" customHeight="1" x14ac:dyDescent="0.2"/>
    <row r="961" s="45" customFormat="1" ht="12.95" customHeight="1" x14ac:dyDescent="0.2"/>
    <row r="962" s="45" customFormat="1" ht="12.95" customHeight="1" x14ac:dyDescent="0.2"/>
    <row r="963" s="45" customFormat="1" ht="12.95" customHeight="1" x14ac:dyDescent="0.2"/>
    <row r="964" s="45" customFormat="1" ht="12.95" customHeight="1" x14ac:dyDescent="0.2"/>
    <row r="965" s="45" customFormat="1" ht="12.95" customHeight="1" x14ac:dyDescent="0.2"/>
    <row r="966" s="45" customFormat="1" ht="12.95" customHeight="1" x14ac:dyDescent="0.2"/>
    <row r="967" s="45" customFormat="1" ht="12.95" customHeight="1" x14ac:dyDescent="0.2"/>
    <row r="968" s="45" customFormat="1" ht="12.95" customHeight="1" x14ac:dyDescent="0.2"/>
    <row r="969" s="45" customFormat="1" ht="12.95" customHeight="1" x14ac:dyDescent="0.2"/>
    <row r="970" s="45" customFormat="1" ht="12.95" customHeight="1" x14ac:dyDescent="0.2"/>
    <row r="971" s="45" customFormat="1" ht="12.95" customHeight="1" x14ac:dyDescent="0.2"/>
    <row r="972" s="45" customFormat="1" ht="12.95" customHeight="1" x14ac:dyDescent="0.2"/>
    <row r="973" s="45" customFormat="1" ht="12.95" customHeight="1" x14ac:dyDescent="0.2"/>
    <row r="974" s="45" customFormat="1" ht="12.95" customHeight="1" x14ac:dyDescent="0.2"/>
    <row r="975" s="45" customFormat="1" ht="12.95" customHeight="1" x14ac:dyDescent="0.2"/>
    <row r="976" s="45" customFormat="1" ht="12.95" customHeight="1" x14ac:dyDescent="0.2"/>
    <row r="977" s="45" customFormat="1" ht="12.95" customHeight="1" x14ac:dyDescent="0.2"/>
    <row r="978" s="45" customFormat="1" ht="12.95" customHeight="1" x14ac:dyDescent="0.2"/>
    <row r="979" s="45" customFormat="1" ht="12.95" customHeight="1" x14ac:dyDescent="0.2"/>
    <row r="980" s="45" customFormat="1" ht="12.95" customHeight="1" x14ac:dyDescent="0.2"/>
    <row r="981" s="45" customFormat="1" ht="12.95" customHeight="1" x14ac:dyDescent="0.2"/>
    <row r="982" s="45" customFormat="1" ht="12.95" customHeight="1" x14ac:dyDescent="0.2"/>
    <row r="983" s="45" customFormat="1" ht="12.95" customHeight="1" x14ac:dyDescent="0.2"/>
    <row r="984" s="45" customFormat="1" ht="12.95" customHeight="1" x14ac:dyDescent="0.2"/>
    <row r="985" s="45" customFormat="1" ht="12.95" customHeight="1" x14ac:dyDescent="0.2"/>
    <row r="986" s="45" customFormat="1" ht="12.95" customHeight="1" x14ac:dyDescent="0.2"/>
    <row r="987" s="45" customFormat="1" ht="12.95" customHeight="1" x14ac:dyDescent="0.2"/>
    <row r="988" s="45" customFormat="1" ht="12.95" customHeight="1" x14ac:dyDescent="0.2"/>
    <row r="989" s="45" customFormat="1" ht="12.95" customHeight="1" x14ac:dyDescent="0.2"/>
    <row r="990" s="45" customFormat="1" ht="12.95" customHeight="1" x14ac:dyDescent="0.2"/>
    <row r="991" s="45" customFormat="1" ht="12.95" customHeight="1" x14ac:dyDescent="0.2"/>
    <row r="992" s="45" customFormat="1" ht="12.95" customHeight="1" x14ac:dyDescent="0.2"/>
    <row r="993" s="45" customFormat="1" ht="12.95" customHeight="1" x14ac:dyDescent="0.2"/>
    <row r="994" s="45" customFormat="1" ht="12.95" customHeight="1" x14ac:dyDescent="0.2"/>
    <row r="995" s="45" customFormat="1" ht="12.95" customHeight="1" x14ac:dyDescent="0.2"/>
    <row r="996" s="45" customFormat="1" ht="12.95" customHeight="1" x14ac:dyDescent="0.2"/>
    <row r="997" s="45" customFormat="1" ht="12.95" customHeight="1" x14ac:dyDescent="0.2"/>
    <row r="998" s="45" customFormat="1" ht="12.95" customHeight="1" x14ac:dyDescent="0.2"/>
    <row r="999" s="45" customFormat="1" ht="12.95" customHeight="1" x14ac:dyDescent="0.2"/>
    <row r="1000" s="45" customFormat="1" ht="12.95" customHeight="1" x14ac:dyDescent="0.2"/>
    <row r="1001" s="45" customFormat="1" ht="12.95" customHeight="1" x14ac:dyDescent="0.2"/>
    <row r="1002" s="45" customFormat="1" ht="12.95" customHeight="1" x14ac:dyDescent="0.2"/>
    <row r="1003" s="45" customFormat="1" ht="12.95" customHeight="1" x14ac:dyDescent="0.2"/>
    <row r="1004" s="45" customFormat="1" ht="12.95" customHeight="1" x14ac:dyDescent="0.2"/>
    <row r="1005" s="45" customFormat="1" ht="12.95" customHeight="1" x14ac:dyDescent="0.2"/>
    <row r="1006" s="45" customFormat="1" ht="12.95" customHeight="1" x14ac:dyDescent="0.2"/>
    <row r="1007" s="45" customFormat="1" ht="12.95" customHeight="1" x14ac:dyDescent="0.2"/>
    <row r="1008" s="45" customFormat="1" ht="12.95" customHeight="1" x14ac:dyDescent="0.2"/>
    <row r="1009" s="45" customFormat="1" ht="12.95" customHeight="1" x14ac:dyDescent="0.2"/>
    <row r="1010" s="45" customFormat="1" ht="12.95" customHeight="1" x14ac:dyDescent="0.2"/>
    <row r="1011" s="45" customFormat="1" ht="12.95" customHeight="1" x14ac:dyDescent="0.2"/>
    <row r="1012" s="45" customFormat="1" ht="12.95" customHeight="1" x14ac:dyDescent="0.2"/>
    <row r="1013" s="45" customFormat="1" ht="12.95" customHeight="1" x14ac:dyDescent="0.2"/>
    <row r="1014" s="45" customFormat="1" ht="12.95" customHeight="1" x14ac:dyDescent="0.2"/>
    <row r="1015" s="45" customFormat="1" ht="12.95" customHeight="1" x14ac:dyDescent="0.2"/>
    <row r="1016" s="45" customFormat="1" ht="12.95" customHeight="1" x14ac:dyDescent="0.2"/>
    <row r="1017" s="45" customFormat="1" ht="12.95" customHeight="1" x14ac:dyDescent="0.2"/>
    <row r="1018" s="45" customFormat="1" ht="12.95" customHeight="1" x14ac:dyDescent="0.2"/>
    <row r="1019" s="45" customFormat="1" ht="12.95" customHeight="1" x14ac:dyDescent="0.2"/>
    <row r="1020" s="45" customFormat="1" ht="12.95" customHeight="1" x14ac:dyDescent="0.2"/>
    <row r="1021" s="45" customFormat="1" ht="12.95" customHeight="1" x14ac:dyDescent="0.2"/>
    <row r="1022" s="45" customFormat="1" ht="12.95" customHeight="1" x14ac:dyDescent="0.2"/>
    <row r="1023" s="45" customFormat="1" ht="12.95" customHeight="1" x14ac:dyDescent="0.2"/>
    <row r="1024" s="45" customFormat="1" ht="12.95" customHeight="1" x14ac:dyDescent="0.2"/>
    <row r="1025" s="45" customFormat="1" ht="12.95" customHeight="1" x14ac:dyDescent="0.2"/>
    <row r="1026" s="45" customFormat="1" ht="12.95" customHeight="1" x14ac:dyDescent="0.2"/>
    <row r="1027" s="45" customFormat="1" ht="12.95" customHeight="1" x14ac:dyDescent="0.2"/>
    <row r="1028" s="45" customFormat="1" ht="12.95" customHeight="1" x14ac:dyDescent="0.2"/>
    <row r="1029" s="45" customFormat="1" ht="12.95" customHeight="1" x14ac:dyDescent="0.2"/>
    <row r="1030" s="45" customFormat="1" ht="12.95" customHeight="1" x14ac:dyDescent="0.2"/>
    <row r="1031" s="45" customFormat="1" ht="12.95" customHeight="1" x14ac:dyDescent="0.2"/>
    <row r="1032" s="45" customFormat="1" ht="12.95" customHeight="1" x14ac:dyDescent="0.2"/>
    <row r="1033" s="45" customFormat="1" ht="12.95" customHeight="1" x14ac:dyDescent="0.2"/>
    <row r="1034" s="45" customFormat="1" ht="12.95" customHeight="1" x14ac:dyDescent="0.2"/>
    <row r="1035" s="45" customFormat="1" ht="12.95" customHeight="1" x14ac:dyDescent="0.2"/>
    <row r="1036" s="45" customFormat="1" ht="12.95" customHeight="1" x14ac:dyDescent="0.2"/>
    <row r="1037" s="45" customFormat="1" ht="12.95" customHeight="1" x14ac:dyDescent="0.2"/>
    <row r="1038" s="45" customFormat="1" ht="12.95" customHeight="1" x14ac:dyDescent="0.2"/>
    <row r="1039" s="45" customFormat="1" ht="12.95" customHeight="1" x14ac:dyDescent="0.2"/>
    <row r="1040" s="45" customFormat="1" ht="12.95" customHeight="1" x14ac:dyDescent="0.2"/>
    <row r="1041" s="45" customFormat="1" ht="12.95" customHeight="1" x14ac:dyDescent="0.2"/>
    <row r="1042" s="45" customFormat="1" ht="12.95" customHeight="1" x14ac:dyDescent="0.2"/>
    <row r="1043" s="45" customFormat="1" ht="12.95" customHeight="1" x14ac:dyDescent="0.2"/>
    <row r="1044" s="45" customFormat="1" ht="12.95" customHeight="1" x14ac:dyDescent="0.2"/>
    <row r="1045" s="45" customFormat="1" ht="12.95" customHeight="1" x14ac:dyDescent="0.2"/>
    <row r="1046" s="45" customFormat="1" ht="12.95" customHeight="1" x14ac:dyDescent="0.2"/>
    <row r="1047" s="45" customFormat="1" ht="12.95" customHeight="1" x14ac:dyDescent="0.2"/>
    <row r="1048" s="45" customFormat="1" ht="12.95" customHeight="1" x14ac:dyDescent="0.2"/>
    <row r="1049" s="45" customFormat="1" ht="12.95" customHeight="1" x14ac:dyDescent="0.2"/>
    <row r="1050" s="45" customFormat="1" ht="12.95" customHeight="1" x14ac:dyDescent="0.2"/>
    <row r="1051" s="45" customFormat="1" ht="12.95" customHeight="1" x14ac:dyDescent="0.2"/>
    <row r="1052" s="45" customFormat="1" ht="12.95" customHeight="1" x14ac:dyDescent="0.2"/>
    <row r="1053" s="45" customFormat="1" ht="12.95" customHeight="1" x14ac:dyDescent="0.2"/>
    <row r="1054" s="45" customFormat="1" ht="12.95" customHeight="1" x14ac:dyDescent="0.2"/>
    <row r="1055" s="45" customFormat="1" ht="12.95" customHeight="1" x14ac:dyDescent="0.2"/>
    <row r="1056" s="45" customFormat="1" ht="12.95" customHeight="1" x14ac:dyDescent="0.2"/>
    <row r="1057" s="45" customFormat="1" ht="12.95" customHeight="1" x14ac:dyDescent="0.2"/>
    <row r="1058" s="45" customFormat="1" ht="12.95" customHeight="1" x14ac:dyDescent="0.2"/>
    <row r="1059" s="45" customFormat="1" ht="12.95" customHeight="1" x14ac:dyDescent="0.2"/>
    <row r="1060" s="45" customFormat="1" ht="12.95" customHeight="1" x14ac:dyDescent="0.2"/>
    <row r="1061" s="45" customFormat="1" ht="12.95" customHeight="1" x14ac:dyDescent="0.2"/>
    <row r="1062" s="45" customFormat="1" ht="12.95" customHeight="1" x14ac:dyDescent="0.2"/>
    <row r="1063" s="45" customFormat="1" ht="12.95" customHeight="1" x14ac:dyDescent="0.2"/>
    <row r="1064" s="45" customFormat="1" ht="12.95" customHeight="1" x14ac:dyDescent="0.2"/>
    <row r="1065" s="45" customFormat="1" ht="12.95" customHeight="1" x14ac:dyDescent="0.2"/>
    <row r="1066" s="45" customFormat="1" ht="12.95" customHeight="1" x14ac:dyDescent="0.2"/>
    <row r="1067" s="45" customFormat="1" ht="12.95" customHeight="1" x14ac:dyDescent="0.2"/>
    <row r="1068" s="45" customFormat="1" ht="12.95" customHeight="1" x14ac:dyDescent="0.2"/>
  </sheetData>
  <mergeCells count="3">
    <mergeCell ref="A12:C12"/>
    <mergeCell ref="A29:C29"/>
    <mergeCell ref="D38:E38"/>
  </mergeCells>
  <phoneticPr fontId="2" type="noConversion"/>
  <pageMargins left="0" right="0" top="0.78740157480314965" bottom="0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7170" r:id="rId4">
          <objectPr defaultSize="0" autoPict="0" r:id="rId5">
            <anchor moveWithCells="1" sizeWithCells="1">
              <from>
                <xdr:col>6</xdr:col>
                <xdr:colOff>752475</xdr:colOff>
                <xdr:row>13</xdr:row>
                <xdr:rowOff>9525</xdr:rowOff>
              </from>
              <to>
                <xdr:col>7</xdr:col>
                <xdr:colOff>504825</xdr:colOff>
                <xdr:row>15</xdr:row>
                <xdr:rowOff>133350</xdr:rowOff>
              </to>
            </anchor>
          </objectPr>
        </oleObject>
      </mc:Choice>
      <mc:Fallback>
        <oleObject progId="Equation.DSMT4" shapeId="7170" r:id="rId4"/>
      </mc:Fallback>
    </mc:AlternateContent>
    <mc:AlternateContent xmlns:mc="http://schemas.openxmlformats.org/markup-compatibility/2006">
      <mc:Choice Requires="x14">
        <oleObject progId="Equation.DSMT4" shapeId="7171" r:id="rId6">
          <objectPr defaultSize="0" autoPict="0" r:id="rId7">
            <anchor moveWithCells="1" sizeWithCells="1">
              <from>
                <xdr:col>8</xdr:col>
                <xdr:colOff>438150</xdr:colOff>
                <xdr:row>13</xdr:row>
                <xdr:rowOff>19050</xdr:rowOff>
              </from>
              <to>
                <xdr:col>10</xdr:col>
                <xdr:colOff>66675</xdr:colOff>
                <xdr:row>15</xdr:row>
                <xdr:rowOff>142875</xdr:rowOff>
              </to>
            </anchor>
          </objectPr>
        </oleObject>
      </mc:Choice>
      <mc:Fallback>
        <oleObject progId="Equation.DSMT4" shapeId="7171" r:id="rId6"/>
      </mc:Fallback>
    </mc:AlternateContent>
    <mc:AlternateContent xmlns:mc="http://schemas.openxmlformats.org/markup-compatibility/2006">
      <mc:Choice Requires="x14">
        <oleObject progId="Equation.DSMT4" shapeId="7172" r:id="rId8">
          <objectPr defaultSize="0" autoPict="0" r:id="rId9">
            <anchor moveWithCells="1" sizeWithCells="1">
              <from>
                <xdr:col>10</xdr:col>
                <xdr:colOff>533400</xdr:colOff>
                <xdr:row>12</xdr:row>
                <xdr:rowOff>133350</xdr:rowOff>
              </from>
              <to>
                <xdr:col>12</xdr:col>
                <xdr:colOff>323850</xdr:colOff>
                <xdr:row>15</xdr:row>
                <xdr:rowOff>133350</xdr:rowOff>
              </to>
            </anchor>
          </objectPr>
        </oleObject>
      </mc:Choice>
      <mc:Fallback>
        <oleObject progId="Equation.DSMT4" shapeId="7172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DN1068"/>
  <sheetViews>
    <sheetView showGridLines="0" zoomScaleNormal="100" workbookViewId="0">
      <selection activeCell="J24" sqref="J24"/>
    </sheetView>
  </sheetViews>
  <sheetFormatPr baseColWidth="10" defaultRowHeight="12.95" customHeight="1" x14ac:dyDescent="0.2"/>
  <cols>
    <col min="1" max="1" width="35.7109375" customWidth="1"/>
    <col min="2" max="2" width="7.5703125" customWidth="1"/>
    <col min="3" max="3" width="8.140625" customWidth="1"/>
    <col min="4" max="4" width="10.42578125" customWidth="1"/>
    <col min="5" max="5" width="8.140625" customWidth="1"/>
    <col min="6" max="6" width="4.5703125" customWidth="1"/>
    <col min="7" max="7" width="13.5703125" customWidth="1"/>
    <col min="8" max="8" width="7.28515625" customWidth="1"/>
    <col min="9" max="9" width="9.5703125" customWidth="1"/>
    <col min="10" max="10" width="9.7109375" customWidth="1"/>
    <col min="12" max="12" width="14" customWidth="1"/>
  </cols>
  <sheetData>
    <row r="1" spans="1:23" ht="12.95" customHeight="1" x14ac:dyDescent="0.2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2.95" customHeight="1" x14ac:dyDescent="0.2">
      <c r="A2" s="3">
        <f ca="1">NOW()</f>
        <v>42066.517246875002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2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9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L5" s="1"/>
      <c r="M5" s="1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95" customHeight="1" x14ac:dyDescent="0.2">
      <c r="A6" s="1"/>
      <c r="B6" s="1"/>
      <c r="C6" s="1"/>
      <c r="D6" s="1"/>
      <c r="E6" s="50"/>
      <c r="F6" s="50"/>
      <c r="G6" s="50"/>
      <c r="H6" s="50"/>
      <c r="I6" s="50"/>
      <c r="J6" s="50"/>
      <c r="K6" s="1"/>
      <c r="L6" s="1"/>
      <c r="M6" s="1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95" customHeight="1" x14ac:dyDescent="0.2">
      <c r="A7" s="1"/>
      <c r="B7" s="1"/>
      <c r="C7" s="1"/>
      <c r="D7" s="1"/>
      <c r="E7" s="50"/>
      <c r="F7" s="50"/>
      <c r="G7" s="50"/>
      <c r="H7" s="50"/>
      <c r="I7" s="50"/>
      <c r="J7" s="50"/>
      <c r="K7" s="1"/>
      <c r="L7" s="1"/>
      <c r="M7" s="1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95" customHeight="1" x14ac:dyDescent="0.2">
      <c r="A8" s="16" t="s">
        <v>266</v>
      </c>
      <c r="B8" s="1"/>
      <c r="C8" s="1"/>
      <c r="D8" s="1"/>
      <c r="E8" s="50"/>
      <c r="F8" s="50"/>
      <c r="G8" s="49"/>
      <c r="H8" s="50"/>
      <c r="I8" s="50"/>
      <c r="J8" s="50"/>
      <c r="K8" s="1"/>
      <c r="L8" s="2"/>
      <c r="M8" s="1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95" customHeight="1" x14ac:dyDescent="0.2">
      <c r="A9" s="1"/>
      <c r="B9" s="1"/>
      <c r="C9" s="1"/>
      <c r="D9" s="1"/>
      <c r="E9" s="50"/>
      <c r="F9" s="50"/>
      <c r="G9" s="50"/>
      <c r="H9" s="50"/>
      <c r="I9" s="50"/>
      <c r="J9" s="50"/>
      <c r="K9" s="1"/>
      <c r="L9" s="2"/>
      <c r="M9" s="1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95" customHeight="1" x14ac:dyDescent="0.2">
      <c r="A10" s="1"/>
      <c r="B10" s="1"/>
      <c r="C10" s="1"/>
      <c r="D10" s="1"/>
      <c r="E10" s="50"/>
      <c r="F10" s="50"/>
      <c r="G10" s="50"/>
      <c r="H10" s="50"/>
      <c r="I10" s="50"/>
      <c r="J10" s="50"/>
      <c r="K10" s="1"/>
      <c r="L10" s="1"/>
      <c r="M10" s="1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95" customHeight="1" x14ac:dyDescent="0.2">
      <c r="A11" s="1"/>
      <c r="B11" s="1"/>
      <c r="C11" s="1"/>
      <c r="D11" s="1"/>
      <c r="E11" s="50"/>
      <c r="F11" s="50"/>
      <c r="G11" s="51"/>
      <c r="H11" s="50"/>
      <c r="I11" s="50"/>
      <c r="J11" s="50"/>
      <c r="K11" s="1"/>
      <c r="L11" s="1"/>
      <c r="M11" s="1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95" customHeight="1" x14ac:dyDescent="0.2">
      <c r="A12" s="284" t="s">
        <v>185</v>
      </c>
      <c r="B12" s="285"/>
      <c r="C12" s="285"/>
      <c r="D12" s="103"/>
      <c r="E12" s="8"/>
      <c r="F12" s="8"/>
      <c r="G12" s="66"/>
      <c r="H12" s="104"/>
      <c r="I12" s="104"/>
      <c r="J12" s="52"/>
      <c r="K12" s="1"/>
      <c r="L12" s="1"/>
      <c r="M12" s="1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95" customHeight="1" x14ac:dyDescent="0.2">
      <c r="A13" s="148" t="s">
        <v>267</v>
      </c>
      <c r="B13" s="94">
        <v>0.8</v>
      </c>
      <c r="C13" s="108" t="s">
        <v>260</v>
      </c>
      <c r="D13" s="148" t="s">
        <v>263</v>
      </c>
      <c r="E13" s="149">
        <v>12</v>
      </c>
      <c r="F13" s="287" t="str">
        <f>"Máx. RLoad &lt; "&amp;FIXED(((B23-B16-E13-E32)/(1+(B27/100)))/B31,0)&amp;"Ω"</f>
        <v>Máx. RLoad &lt; 19Ω</v>
      </c>
      <c r="G13" s="287"/>
      <c r="H13" s="53"/>
      <c r="I13" s="50"/>
      <c r="J13" s="50"/>
      <c r="K13" s="1"/>
      <c r="L13" s="1"/>
      <c r="M13" s="1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95" customHeight="1" x14ac:dyDescent="0.2">
      <c r="A14" s="148" t="s">
        <v>269</v>
      </c>
      <c r="B14" s="144">
        <v>13</v>
      </c>
      <c r="C14" s="110" t="s">
        <v>2</v>
      </c>
      <c r="D14" s="43" t="str">
        <f>FIXED(B14*POWER(B13,2),2)&amp;"W"</f>
        <v>8,32W</v>
      </c>
      <c r="E14" s="146" t="str">
        <f>IF(B14&lt;=(B23-B16-E13-E32)/B13,"Ok","¡Excesiva!")</f>
        <v>Ok</v>
      </c>
      <c r="F14" s="287" t="str">
        <f>"Tensión equiv. = "&amp;FIXED(B13*B14,1)&amp;"V"</f>
        <v>Tensión equiv. = 10,4V</v>
      </c>
      <c r="G14" s="287"/>
      <c r="H14" s="53"/>
      <c r="I14" s="50"/>
      <c r="J14" s="50"/>
      <c r="K14" s="1"/>
      <c r="L14" s="1"/>
      <c r="M14" s="1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95" customHeight="1" x14ac:dyDescent="0.2">
      <c r="A15" s="209" t="s">
        <v>191</v>
      </c>
      <c r="B15" s="95">
        <v>12</v>
      </c>
      <c r="C15" s="109" t="s">
        <v>197</v>
      </c>
      <c r="D15" s="324"/>
      <c r="E15" s="252"/>
      <c r="F15" s="324"/>
      <c r="G15" s="331"/>
      <c r="H15" s="332"/>
      <c r="I15" s="52"/>
      <c r="J15" s="52"/>
      <c r="K15" s="14"/>
      <c r="L15" s="14"/>
      <c r="M15" s="1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95" customHeight="1" x14ac:dyDescent="0.2">
      <c r="A16" s="148" t="s">
        <v>210</v>
      </c>
      <c r="B16" s="96">
        <v>2</v>
      </c>
      <c r="C16" s="108" t="s">
        <v>1</v>
      </c>
      <c r="D16" s="324"/>
      <c r="E16" s="252"/>
      <c r="F16" s="252"/>
      <c r="G16" s="254"/>
      <c r="H16" s="332"/>
      <c r="I16" s="52"/>
      <c r="J16" s="52"/>
      <c r="K16" s="14"/>
      <c r="L16" s="14"/>
      <c r="M16" s="1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.95" customHeight="1" x14ac:dyDescent="0.2">
      <c r="A17" s="148" t="s">
        <v>188</v>
      </c>
      <c r="B17" s="96">
        <v>8</v>
      </c>
      <c r="C17" s="108" t="s">
        <v>3</v>
      </c>
      <c r="D17" s="325"/>
      <c r="E17" s="252"/>
      <c r="F17" s="252"/>
      <c r="H17" s="332"/>
      <c r="I17" s="52"/>
      <c r="J17" s="52"/>
      <c r="K17" s="14"/>
      <c r="L17" s="14"/>
      <c r="M17" s="1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.95" customHeight="1" x14ac:dyDescent="0.2">
      <c r="A18" s="128" t="s">
        <v>189</v>
      </c>
      <c r="B18" s="97">
        <v>61</v>
      </c>
      <c r="C18" s="110" t="s">
        <v>190</v>
      </c>
      <c r="D18" s="43" t="str">
        <f>FIXED(POWER(10,(B18/20)),0)&amp;" veces"</f>
        <v>1.122 veces</v>
      </c>
      <c r="E18" s="140"/>
      <c r="F18" s="140"/>
      <c r="G18" s="141"/>
      <c r="H18" s="58"/>
      <c r="I18" s="52"/>
      <c r="J18" s="52"/>
      <c r="K18" s="14"/>
      <c r="L18" s="14"/>
      <c r="M18" s="1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.95" customHeight="1" x14ac:dyDescent="0.2">
      <c r="A19" s="128" t="s">
        <v>192</v>
      </c>
      <c r="B19" s="97">
        <v>4</v>
      </c>
      <c r="C19" s="110" t="s">
        <v>193</v>
      </c>
      <c r="D19" s="324"/>
      <c r="E19" s="252"/>
      <c r="F19" s="252"/>
      <c r="G19" s="333"/>
      <c r="H19" s="334"/>
      <c r="I19" s="335"/>
      <c r="J19" s="52"/>
      <c r="K19" s="14"/>
      <c r="L19" s="14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.95" customHeight="1" x14ac:dyDescent="0.2">
      <c r="A20" s="128" t="s">
        <v>259</v>
      </c>
      <c r="B20" s="124">
        <v>0.36</v>
      </c>
      <c r="C20" s="110" t="s">
        <v>193</v>
      </c>
      <c r="D20" s="324"/>
      <c r="E20" s="252"/>
      <c r="F20" s="252"/>
      <c r="G20" s="336"/>
      <c r="H20" s="337"/>
      <c r="I20" s="335"/>
      <c r="J20" s="52"/>
      <c r="K20" s="14"/>
      <c r="L20" s="14"/>
      <c r="M20" s="1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.95" customHeight="1" x14ac:dyDescent="0.2">
      <c r="A21" s="148" t="s">
        <v>211</v>
      </c>
      <c r="B21" s="98">
        <v>35</v>
      </c>
      <c r="C21" s="110" t="s">
        <v>193</v>
      </c>
      <c r="D21" s="324"/>
      <c r="E21" s="252"/>
      <c r="F21" s="252"/>
      <c r="G21" s="338"/>
      <c r="H21" s="337"/>
      <c r="I21" s="335"/>
      <c r="J21" s="52"/>
      <c r="K21" s="14"/>
      <c r="L21" s="14"/>
      <c r="M21" s="1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.95" customHeight="1" x14ac:dyDescent="0.2">
      <c r="A22" s="128" t="s">
        <v>208</v>
      </c>
      <c r="B22" s="98">
        <v>150</v>
      </c>
      <c r="C22" s="110" t="s">
        <v>194</v>
      </c>
      <c r="D22" s="324"/>
      <c r="E22" s="252"/>
      <c r="F22" s="252"/>
      <c r="G22" s="254"/>
      <c r="H22" s="337"/>
      <c r="I22" s="335"/>
      <c r="J22" s="52"/>
      <c r="K22" s="14"/>
      <c r="L22" s="14"/>
      <c r="M22" s="1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.95" customHeight="1" x14ac:dyDescent="0.2">
      <c r="A23" s="148" t="s">
        <v>209</v>
      </c>
      <c r="B23" s="98">
        <v>35</v>
      </c>
      <c r="C23" s="110" t="s">
        <v>1</v>
      </c>
      <c r="D23" s="324"/>
      <c r="E23" s="252"/>
      <c r="F23" s="252"/>
      <c r="G23" s="254"/>
      <c r="H23" s="337"/>
      <c r="I23" s="335"/>
      <c r="J23" s="52"/>
      <c r="K23" s="14"/>
      <c r="L23" s="14"/>
      <c r="M23" s="1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.95" customHeight="1" x14ac:dyDescent="0.2">
      <c r="A24" s="210" t="s">
        <v>202</v>
      </c>
      <c r="B24" s="99">
        <v>0.85</v>
      </c>
      <c r="C24" s="111" t="s">
        <v>1</v>
      </c>
      <c r="D24" s="325"/>
      <c r="E24" s="252"/>
      <c r="F24" s="252"/>
      <c r="G24" s="324"/>
      <c r="H24" s="339"/>
      <c r="I24" s="339"/>
      <c r="J24" s="52"/>
      <c r="K24" s="14"/>
      <c r="L24" s="14"/>
      <c r="M24" s="1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95" customHeight="1" x14ac:dyDescent="0.2">
      <c r="A25" s="148" t="s">
        <v>254</v>
      </c>
      <c r="B25" s="96">
        <v>60</v>
      </c>
      <c r="C25" s="108" t="s">
        <v>194</v>
      </c>
      <c r="D25" s="325"/>
      <c r="E25" s="329"/>
      <c r="F25" s="252"/>
      <c r="G25" s="254"/>
      <c r="H25" s="340"/>
      <c r="I25" s="335"/>
      <c r="J25" s="52"/>
      <c r="K25" s="14"/>
      <c r="L25" s="14"/>
      <c r="M25" s="1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95" customHeight="1" x14ac:dyDescent="0.2">
      <c r="A26" s="148" t="s">
        <v>199</v>
      </c>
      <c r="B26" s="100">
        <v>50</v>
      </c>
      <c r="C26" s="108" t="s">
        <v>200</v>
      </c>
      <c r="D26" s="325"/>
      <c r="E26" s="329"/>
      <c r="F26" s="252"/>
      <c r="G26" s="254"/>
      <c r="H26" s="340"/>
      <c r="I26" s="335"/>
      <c r="J26" s="52"/>
      <c r="K26" s="14"/>
      <c r="L26" s="14"/>
      <c r="M26" s="1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95" customHeight="1" x14ac:dyDescent="0.2">
      <c r="A27" s="148" t="s">
        <v>205</v>
      </c>
      <c r="B27" s="100">
        <v>10</v>
      </c>
      <c r="C27" s="108" t="s">
        <v>206</v>
      </c>
      <c r="D27" s="325"/>
      <c r="E27" s="329"/>
      <c r="F27" s="252"/>
      <c r="G27" s="254"/>
      <c r="H27" s="340"/>
      <c r="I27" s="335"/>
      <c r="J27" s="52"/>
      <c r="K27" s="14"/>
      <c r="L27" s="14"/>
      <c r="M27" s="1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2.95" customHeight="1" x14ac:dyDescent="0.2">
      <c r="A28" s="148" t="s">
        <v>255</v>
      </c>
      <c r="B28" s="100">
        <v>97</v>
      </c>
      <c r="C28" s="108" t="s">
        <v>206</v>
      </c>
      <c r="D28" s="325"/>
      <c r="E28" s="329"/>
      <c r="F28" s="252"/>
      <c r="G28" s="254"/>
      <c r="H28" s="340"/>
      <c r="I28" s="335"/>
      <c r="J28" s="52"/>
      <c r="K28" s="14"/>
      <c r="L28" s="14"/>
      <c r="M28" s="1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2.95" customHeight="1" x14ac:dyDescent="0.2">
      <c r="A29" s="286" t="s">
        <v>4</v>
      </c>
      <c r="B29" s="285"/>
      <c r="C29" s="285"/>
      <c r="D29" s="341"/>
      <c r="E29" s="342"/>
      <c r="F29" s="342"/>
      <c r="G29" s="343"/>
      <c r="H29" s="342"/>
      <c r="I29" s="335"/>
      <c r="J29" s="61"/>
      <c r="K29" s="14"/>
      <c r="L29" s="14"/>
      <c r="M29" s="1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s="83" customFormat="1" ht="12.95" customHeight="1" x14ac:dyDescent="0.2">
      <c r="A30" s="120" t="s">
        <v>268</v>
      </c>
      <c r="B30" s="125">
        <f>E13/(B13-(B17/1000))</f>
        <v>15.15151515151515</v>
      </c>
      <c r="C30" s="121" t="s">
        <v>2</v>
      </c>
      <c r="D30" s="252"/>
      <c r="E30" s="252"/>
      <c r="F30" s="252"/>
      <c r="G30" s="254"/>
      <c r="H30" s="252"/>
      <c r="I30" s="344"/>
      <c r="J30" s="64"/>
      <c r="K30" s="142"/>
      <c r="L30" s="142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</row>
    <row r="31" spans="1:23" s="15" customFormat="1" ht="12.95" customHeight="1" x14ac:dyDescent="0.15">
      <c r="A31" s="118" t="s">
        <v>264</v>
      </c>
      <c r="B31" s="138">
        <f>B13+(B17/1000)</f>
        <v>0.80800000000000005</v>
      </c>
      <c r="C31" s="139" t="s">
        <v>260</v>
      </c>
      <c r="D31" s="134" t="str">
        <f>IF(B31&lt;=1,"Ok","Excesiva")</f>
        <v>Ok</v>
      </c>
      <c r="E31" s="140"/>
      <c r="F31" s="140"/>
      <c r="G31" s="141"/>
      <c r="H31" s="83"/>
      <c r="K31" s="14"/>
      <c r="L31" s="1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95" customHeight="1" x14ac:dyDescent="0.2">
      <c r="A32" s="120" t="s">
        <v>195</v>
      </c>
      <c r="B32" s="125">
        <f>(B15/1000)*POWER(10,(B18/20))</f>
        <v>13.464221451623564</v>
      </c>
      <c r="C32" s="121" t="s">
        <v>196</v>
      </c>
      <c r="D32" s="128" t="s">
        <v>198</v>
      </c>
      <c r="E32" s="129">
        <v>3.8</v>
      </c>
      <c r="F32" s="130" t="s">
        <v>196</v>
      </c>
      <c r="G32" s="163" t="s">
        <v>272</v>
      </c>
      <c r="H32" s="212" t="str">
        <f>FIXED((2*PI()*8*B26*(B33/1000000)*E32)/3.3,2)&amp;"A"</f>
        <v>6,15A</v>
      </c>
      <c r="I32" s="52"/>
      <c r="J32" s="61"/>
      <c r="K32" s="14"/>
      <c r="L32" s="14"/>
      <c r="M32" s="1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118" ht="12.95" customHeight="1" x14ac:dyDescent="0.2">
      <c r="A33" s="119" t="s">
        <v>201</v>
      </c>
      <c r="B33" s="165">
        <f>(B31/(E32*2*B26))*1000000</f>
        <v>2126.3157894736846</v>
      </c>
      <c r="C33" s="112" t="s">
        <v>261</v>
      </c>
      <c r="D33" s="154"/>
      <c r="E33" s="140"/>
      <c r="F33" s="140"/>
      <c r="G33" s="91"/>
      <c r="H33" s="211"/>
      <c r="I33" s="54"/>
      <c r="J33" s="54"/>
      <c r="K33" s="14"/>
      <c r="L33" s="14"/>
      <c r="M33" s="1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118" ht="12.95" customHeight="1" x14ac:dyDescent="0.2">
      <c r="A34" s="119" t="s">
        <v>203</v>
      </c>
      <c r="B34" s="122">
        <f>(((B13*B14)+E13+B16+E32+(2*B24))/SQRT(2))*(1+(B27/100))</f>
        <v>23.256742033225546</v>
      </c>
      <c r="C34" s="112" t="s">
        <v>204</v>
      </c>
      <c r="D34" s="131" t="s">
        <v>198</v>
      </c>
      <c r="E34" s="132">
        <v>24</v>
      </c>
      <c r="F34" s="133" t="s">
        <v>204</v>
      </c>
      <c r="G34" s="134" t="str">
        <f>IF(E34&gt;=B34,"Trafo Ok","¡Trafo pequeño!")</f>
        <v>Trafo Ok</v>
      </c>
      <c r="H34" s="90"/>
      <c r="I34" s="78"/>
      <c r="J34" s="54"/>
      <c r="K34" s="62"/>
      <c r="L34" s="62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118" ht="12.95" customHeight="1" x14ac:dyDescent="0.2">
      <c r="A35" s="115" t="s">
        <v>257</v>
      </c>
      <c r="B35" s="74">
        <f>(B14*(POWER(B31,2)))/(((E34*SQRT(2))-(2*B24))*(B31))</f>
        <v>0.32579507812133551</v>
      </c>
      <c r="C35" s="44"/>
      <c r="D35" s="106"/>
      <c r="E35" s="140"/>
      <c r="F35" s="140"/>
      <c r="G35" s="91"/>
      <c r="H35" s="211"/>
      <c r="I35" s="54"/>
      <c r="J35" s="54"/>
      <c r="K35" s="62"/>
      <c r="L35" s="6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118" ht="12.95" customHeight="1" x14ac:dyDescent="0.2">
      <c r="A36" s="120" t="s">
        <v>256</v>
      </c>
      <c r="B36" s="123">
        <f>(B14*(POWER(B31,2)))/(((E34*SQRT(2))*B31)/(B28/100))</f>
        <v>0.30019275586233296</v>
      </c>
      <c r="C36" s="112"/>
      <c r="D36" s="78"/>
      <c r="E36" s="140"/>
      <c r="F36" s="140"/>
      <c r="G36" s="141"/>
      <c r="H36" s="207"/>
      <c r="I36" s="52"/>
      <c r="J36" s="61"/>
      <c r="K36" s="62"/>
      <c r="L36" s="62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118" ht="12.95" customHeight="1" x14ac:dyDescent="0.2">
      <c r="A37" s="115" t="s">
        <v>213</v>
      </c>
      <c r="B37" s="113">
        <f>((((E34*SQRT(2))-(2*B24))-(B14*B31))*B31)-B38</f>
        <v>7.8666277045693604</v>
      </c>
      <c r="C37" s="44" t="s">
        <v>207</v>
      </c>
      <c r="D37" s="281" t="str">
        <f>IF(B39&gt;=B21,"No necesita disipador","Necesita disipador")</f>
        <v>Necesita disipador</v>
      </c>
      <c r="E37" s="282"/>
      <c r="F37" s="155"/>
      <c r="G37" s="141"/>
      <c r="H37" s="207"/>
      <c r="I37" s="52"/>
      <c r="J37" s="63"/>
      <c r="K37" s="62"/>
      <c r="L37" s="62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118" ht="12.95" customHeight="1" x14ac:dyDescent="0.2">
      <c r="A38" s="120" t="s">
        <v>270</v>
      </c>
      <c r="B38" s="125">
        <f>B30*POWER(B13,2)</f>
        <v>9.696969696969699</v>
      </c>
      <c r="C38" s="121" t="s">
        <v>207</v>
      </c>
      <c r="D38" s="63"/>
      <c r="E38" s="156"/>
      <c r="F38" s="162"/>
      <c r="G38" s="141"/>
      <c r="H38" s="207"/>
      <c r="I38" s="52"/>
      <c r="J38" s="63"/>
      <c r="K38" s="62"/>
      <c r="L38" s="62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118" ht="12.95" customHeight="1" x14ac:dyDescent="0.2">
      <c r="A39" s="118" t="s">
        <v>212</v>
      </c>
      <c r="B39" s="218">
        <f>((B22-B25)/B37)-(B19+B20)</f>
        <v>7.080734629874903</v>
      </c>
      <c r="C39" s="139" t="s">
        <v>193</v>
      </c>
      <c r="D39" s="157"/>
      <c r="E39" s="140"/>
      <c r="F39" s="140"/>
      <c r="G39" s="141"/>
      <c r="H39" s="72"/>
      <c r="I39" s="64"/>
      <c r="J39" s="52"/>
      <c r="K39" s="62"/>
      <c r="L39" s="62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118" ht="12.95" customHeight="1" x14ac:dyDescent="0.2">
      <c r="A40" s="120" t="s">
        <v>271</v>
      </c>
      <c r="B40" s="124" t="str">
        <f>FIXED(E34*SQRT(2)-(2*B24),2)&amp;"V"</f>
        <v>32,24V</v>
      </c>
      <c r="C40" s="81" t="str">
        <f>IF(E34*SQRT(2)-(2*B24)&lt;=B23,"Ok","¡Excesiva!")</f>
        <v>Ok</v>
      </c>
      <c r="D40" s="75"/>
      <c r="E40" s="140"/>
      <c r="F40" s="140"/>
      <c r="G40" s="162"/>
      <c r="H40" s="207"/>
      <c r="I40" s="52"/>
      <c r="J40" s="55"/>
      <c r="K40" s="62"/>
      <c r="L40" s="62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118" s="45" customFormat="1" ht="12.95" customHeight="1" x14ac:dyDescent="0.2">
      <c r="A41" s="119" t="s">
        <v>258</v>
      </c>
      <c r="B41" s="122">
        <f>((E32)/POWER(10,(B18/20)))*1000</f>
        <v>3.3867535649082323</v>
      </c>
      <c r="C41" s="112" t="s">
        <v>197</v>
      </c>
      <c r="D41" s="76"/>
      <c r="E41" s="140"/>
      <c r="F41" s="140"/>
      <c r="G41" s="141"/>
      <c r="H41" s="208"/>
      <c r="I41" s="52"/>
      <c r="J41" s="52"/>
      <c r="K41" s="92"/>
      <c r="L41" s="92"/>
    </row>
    <row r="42" spans="1:118" ht="12.95" customHeight="1" x14ac:dyDescent="0.2">
      <c r="A42" s="141"/>
      <c r="B42" s="162"/>
      <c r="C42" s="140"/>
      <c r="D42" s="76"/>
      <c r="E42" s="140"/>
      <c r="F42" s="140"/>
      <c r="G42" s="141"/>
      <c r="H42" s="72"/>
      <c r="I42" s="64"/>
      <c r="J42" s="52"/>
      <c r="K42" s="62"/>
      <c r="L42" s="6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118" ht="12.95" customHeight="1" x14ac:dyDescent="0.2">
      <c r="A43" s="68"/>
      <c r="B43" s="79"/>
      <c r="C43" s="67"/>
      <c r="D43" s="159"/>
      <c r="E43" s="160"/>
      <c r="F43" s="160"/>
      <c r="G43" s="126"/>
      <c r="H43" s="161"/>
      <c r="I43" s="158"/>
      <c r="J43" s="56"/>
      <c r="K43" s="62"/>
      <c r="L43" s="6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118" ht="12.95" customHeight="1" x14ac:dyDescent="0.2">
      <c r="A44" s="68"/>
      <c r="B44" s="79"/>
      <c r="C44" s="80"/>
      <c r="D44" s="77"/>
      <c r="E44" s="67"/>
      <c r="F44" s="67"/>
      <c r="G44" s="68"/>
      <c r="H44" s="48"/>
      <c r="I44" s="52"/>
      <c r="J44" s="52"/>
      <c r="K44" s="62"/>
      <c r="L44" s="6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118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</row>
    <row r="46" spans="1:118" ht="12.95" customHeight="1" x14ac:dyDescent="0.2">
      <c r="A46" s="5"/>
      <c r="B46" s="7"/>
      <c r="C46" s="1"/>
      <c r="D46" s="7"/>
      <c r="E46" s="6"/>
      <c r="F46" s="6"/>
      <c r="G46" s="17"/>
      <c r="H46" s="17"/>
      <c r="I46" s="17"/>
      <c r="J46" s="17"/>
      <c r="K46" s="1"/>
      <c r="L46" s="8"/>
      <c r="M46" s="8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</row>
    <row r="48" spans="1:118" s="45" customFormat="1" ht="12.95" customHeight="1" x14ac:dyDescent="0.2">
      <c r="A48" s="46"/>
      <c r="B48" s="8"/>
      <c r="C48" s="8"/>
      <c r="D48" s="8"/>
      <c r="E48" s="8"/>
      <c r="F48" s="8"/>
      <c r="K48" s="8"/>
      <c r="L48" s="8"/>
      <c r="M48" s="8"/>
    </row>
    <row r="49" spans="1:13" s="45" customFormat="1" ht="12.95" customHeight="1" x14ac:dyDescent="0.2">
      <c r="G49" s="8"/>
      <c r="H49" s="8"/>
      <c r="I49" s="8"/>
      <c r="J49" s="8"/>
      <c r="K49" s="8"/>
      <c r="L49" s="8"/>
      <c r="M49" s="8"/>
    </row>
    <row r="50" spans="1:13" s="45" customFormat="1" ht="12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s="45" customFormat="1" ht="12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s="45" customFormat="1" ht="12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s="45" customFormat="1" ht="12.9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45" customFormat="1" ht="12.95" customHeight="1" x14ac:dyDescent="0.2"/>
    <row r="55" spans="1:13" s="45" customFormat="1" ht="12.95" customHeight="1" x14ac:dyDescent="0.2"/>
    <row r="56" spans="1:13" s="45" customFormat="1" ht="12.95" customHeight="1" x14ac:dyDescent="0.2"/>
    <row r="57" spans="1:13" s="45" customFormat="1" ht="12.95" customHeight="1" x14ac:dyDescent="0.2"/>
    <row r="58" spans="1:13" s="45" customFormat="1" ht="12.95" customHeight="1" x14ac:dyDescent="0.2"/>
    <row r="59" spans="1:13" s="45" customFormat="1" ht="12.95" customHeight="1" x14ac:dyDescent="0.2"/>
    <row r="60" spans="1:13" s="45" customFormat="1" ht="12.95" customHeight="1" x14ac:dyDescent="0.2"/>
    <row r="61" spans="1:13" s="45" customFormat="1" ht="12.95" customHeight="1" x14ac:dyDescent="0.2"/>
    <row r="62" spans="1:13" s="45" customFormat="1" ht="12.95" customHeight="1" x14ac:dyDescent="0.2"/>
    <row r="63" spans="1:13" s="45" customFormat="1" ht="12.95" customHeight="1" x14ac:dyDescent="0.2"/>
    <row r="64" spans="1:13" s="45" customFormat="1" ht="12.95" customHeight="1" x14ac:dyDescent="0.2"/>
    <row r="65" s="45" customFormat="1" ht="12.95" customHeight="1" x14ac:dyDescent="0.2"/>
    <row r="66" s="45" customFormat="1" ht="12.95" customHeight="1" x14ac:dyDescent="0.2"/>
    <row r="67" s="45" customFormat="1" ht="12.95" customHeight="1" x14ac:dyDescent="0.2"/>
    <row r="68" s="45" customFormat="1" ht="12.95" customHeight="1" x14ac:dyDescent="0.2"/>
    <row r="69" s="45" customFormat="1" ht="12.95" customHeight="1" x14ac:dyDescent="0.2"/>
    <row r="70" s="45" customFormat="1" ht="12.95" customHeight="1" x14ac:dyDescent="0.2"/>
    <row r="71" s="45" customFormat="1" ht="12.95" customHeight="1" x14ac:dyDescent="0.2"/>
    <row r="72" s="45" customFormat="1" ht="12.95" customHeight="1" x14ac:dyDescent="0.2"/>
    <row r="73" s="45" customFormat="1" ht="12.95" customHeight="1" x14ac:dyDescent="0.2"/>
    <row r="74" s="45" customFormat="1" ht="12.95" customHeight="1" x14ac:dyDescent="0.2"/>
    <row r="75" s="45" customFormat="1" ht="12.95" customHeight="1" x14ac:dyDescent="0.2"/>
    <row r="76" s="45" customFormat="1" ht="12.95" customHeight="1" x14ac:dyDescent="0.2"/>
    <row r="77" s="45" customFormat="1" ht="12.95" customHeight="1" x14ac:dyDescent="0.2"/>
    <row r="78" s="45" customFormat="1" ht="12.95" customHeight="1" x14ac:dyDescent="0.2"/>
    <row r="79" s="45" customFormat="1" ht="12.95" customHeight="1" x14ac:dyDescent="0.2"/>
    <row r="80" s="45" customFormat="1" ht="12.95" customHeight="1" x14ac:dyDescent="0.2"/>
    <row r="81" s="45" customFormat="1" ht="12.95" customHeight="1" x14ac:dyDescent="0.2"/>
    <row r="82" s="45" customFormat="1" ht="12.95" customHeight="1" x14ac:dyDescent="0.2"/>
    <row r="83" s="45" customFormat="1" ht="12.95" customHeight="1" x14ac:dyDescent="0.2"/>
    <row r="84" s="45" customFormat="1" ht="12.95" customHeight="1" x14ac:dyDescent="0.2"/>
    <row r="85" s="45" customFormat="1" ht="12.95" customHeight="1" x14ac:dyDescent="0.2"/>
    <row r="86" s="45" customFormat="1" ht="12.95" customHeight="1" x14ac:dyDescent="0.2"/>
    <row r="87" s="45" customFormat="1" ht="12.95" customHeight="1" x14ac:dyDescent="0.2"/>
    <row r="88" s="45" customFormat="1" ht="12.95" customHeight="1" x14ac:dyDescent="0.2"/>
    <row r="89" s="45" customFormat="1" ht="12.95" customHeight="1" x14ac:dyDescent="0.2"/>
    <row r="90" s="45" customFormat="1" ht="12.95" customHeight="1" x14ac:dyDescent="0.2"/>
    <row r="91" s="45" customFormat="1" ht="12.95" customHeight="1" x14ac:dyDescent="0.2"/>
    <row r="92" s="45" customFormat="1" ht="12.95" customHeight="1" x14ac:dyDescent="0.2"/>
    <row r="93" s="45" customFormat="1" ht="12.95" customHeight="1" x14ac:dyDescent="0.2"/>
    <row r="94" s="45" customFormat="1" ht="12.95" customHeight="1" x14ac:dyDescent="0.2"/>
    <row r="95" s="45" customFormat="1" ht="12.95" customHeight="1" x14ac:dyDescent="0.2"/>
    <row r="96" s="45" customFormat="1" ht="12.95" customHeight="1" x14ac:dyDescent="0.2"/>
    <row r="97" s="45" customFormat="1" ht="12.95" customHeight="1" x14ac:dyDescent="0.2"/>
    <row r="98" s="45" customFormat="1" ht="12.95" customHeight="1" x14ac:dyDescent="0.2"/>
    <row r="99" s="45" customFormat="1" ht="12.95" customHeight="1" x14ac:dyDescent="0.2"/>
    <row r="100" s="45" customFormat="1" ht="12.95" customHeight="1" x14ac:dyDescent="0.2"/>
    <row r="101" s="45" customFormat="1" ht="12.95" customHeight="1" x14ac:dyDescent="0.2"/>
    <row r="102" s="45" customFormat="1" ht="12.95" customHeight="1" x14ac:dyDescent="0.2"/>
    <row r="103" s="45" customFormat="1" ht="12.95" customHeight="1" x14ac:dyDescent="0.2"/>
    <row r="104" s="45" customFormat="1" ht="12.95" customHeight="1" x14ac:dyDescent="0.2"/>
    <row r="105" s="45" customFormat="1" ht="12.95" customHeight="1" x14ac:dyDescent="0.2"/>
    <row r="106" s="45" customFormat="1" ht="12.95" customHeight="1" x14ac:dyDescent="0.2"/>
    <row r="107" s="45" customFormat="1" ht="12.95" customHeight="1" x14ac:dyDescent="0.2"/>
    <row r="108" s="45" customFormat="1" ht="12.95" customHeight="1" x14ac:dyDescent="0.2"/>
    <row r="109" s="45" customFormat="1" ht="12.95" customHeight="1" x14ac:dyDescent="0.2"/>
    <row r="110" s="45" customFormat="1" ht="12.95" customHeight="1" x14ac:dyDescent="0.2"/>
    <row r="111" s="45" customFormat="1" ht="12.95" customHeight="1" x14ac:dyDescent="0.2"/>
    <row r="112" s="45" customFormat="1" ht="12.95" customHeight="1" x14ac:dyDescent="0.2"/>
    <row r="113" s="45" customFormat="1" ht="12.95" customHeight="1" x14ac:dyDescent="0.2"/>
    <row r="114" s="45" customFormat="1" ht="12.95" customHeight="1" x14ac:dyDescent="0.2"/>
    <row r="115" s="45" customFormat="1" ht="12.95" customHeight="1" x14ac:dyDescent="0.2"/>
    <row r="116" s="45" customFormat="1" ht="12.95" customHeight="1" x14ac:dyDescent="0.2"/>
    <row r="117" s="45" customFormat="1" ht="12.95" customHeight="1" x14ac:dyDescent="0.2"/>
    <row r="118" s="45" customFormat="1" ht="12.95" customHeight="1" x14ac:dyDescent="0.2"/>
    <row r="119" s="45" customFormat="1" ht="12.95" customHeight="1" x14ac:dyDescent="0.2"/>
    <row r="120" s="45" customFormat="1" ht="12.95" customHeight="1" x14ac:dyDescent="0.2"/>
    <row r="121" s="45" customFormat="1" ht="12.95" customHeight="1" x14ac:dyDescent="0.2"/>
    <row r="122" s="45" customFormat="1" ht="12.95" customHeight="1" x14ac:dyDescent="0.2"/>
    <row r="123" s="45" customFormat="1" ht="12.95" customHeight="1" x14ac:dyDescent="0.2"/>
    <row r="124" s="45" customFormat="1" ht="12.95" customHeight="1" x14ac:dyDescent="0.2"/>
    <row r="125" s="45" customFormat="1" ht="12.95" customHeight="1" x14ac:dyDescent="0.2"/>
    <row r="126" s="45" customFormat="1" ht="12.95" customHeight="1" x14ac:dyDescent="0.2"/>
    <row r="127" s="45" customFormat="1" ht="12.95" customHeight="1" x14ac:dyDescent="0.2"/>
    <row r="128" s="45" customFormat="1" ht="12.95" customHeight="1" x14ac:dyDescent="0.2"/>
    <row r="129" s="45" customFormat="1" ht="12.95" customHeight="1" x14ac:dyDescent="0.2"/>
    <row r="130" s="45" customFormat="1" ht="12.95" customHeight="1" x14ac:dyDescent="0.2"/>
    <row r="131" s="45" customFormat="1" ht="12.95" customHeight="1" x14ac:dyDescent="0.2"/>
    <row r="132" s="45" customFormat="1" ht="12.95" customHeight="1" x14ac:dyDescent="0.2"/>
    <row r="133" s="45" customFormat="1" ht="12.95" customHeight="1" x14ac:dyDescent="0.2"/>
    <row r="134" s="45" customFormat="1" ht="12.95" customHeight="1" x14ac:dyDescent="0.2"/>
    <row r="135" s="45" customFormat="1" ht="12.95" customHeight="1" x14ac:dyDescent="0.2"/>
    <row r="136" s="45" customFormat="1" ht="12.95" customHeight="1" x14ac:dyDescent="0.2"/>
    <row r="137" s="45" customFormat="1" ht="12.95" customHeight="1" x14ac:dyDescent="0.2"/>
    <row r="138" s="45" customFormat="1" ht="12.95" customHeight="1" x14ac:dyDescent="0.2"/>
    <row r="139" s="45" customFormat="1" ht="12.95" customHeight="1" x14ac:dyDescent="0.2"/>
    <row r="140" s="45" customFormat="1" ht="12.95" customHeight="1" x14ac:dyDescent="0.2"/>
    <row r="141" s="45" customFormat="1" ht="12.95" customHeight="1" x14ac:dyDescent="0.2"/>
    <row r="142" s="45" customFormat="1" ht="12.95" customHeight="1" x14ac:dyDescent="0.2"/>
    <row r="143" s="45" customFormat="1" ht="12.95" customHeight="1" x14ac:dyDescent="0.2"/>
    <row r="144" s="45" customFormat="1" ht="12.95" customHeight="1" x14ac:dyDescent="0.2"/>
    <row r="145" s="45" customFormat="1" ht="12.95" customHeight="1" x14ac:dyDescent="0.2"/>
    <row r="146" s="45" customFormat="1" ht="12.95" customHeight="1" x14ac:dyDescent="0.2"/>
    <row r="147" s="45" customFormat="1" ht="12.95" customHeight="1" x14ac:dyDescent="0.2"/>
    <row r="148" s="45" customFormat="1" ht="12.95" customHeight="1" x14ac:dyDescent="0.2"/>
    <row r="149" s="45" customFormat="1" ht="12.95" customHeight="1" x14ac:dyDescent="0.2"/>
    <row r="150" s="45" customFormat="1" ht="12.95" customHeight="1" x14ac:dyDescent="0.2"/>
    <row r="151" s="45" customFormat="1" ht="12.95" customHeight="1" x14ac:dyDescent="0.2"/>
    <row r="152" s="45" customFormat="1" ht="12.95" customHeight="1" x14ac:dyDescent="0.2"/>
    <row r="153" s="45" customFormat="1" ht="12.95" customHeight="1" x14ac:dyDescent="0.2"/>
    <row r="154" s="45" customFormat="1" ht="12.95" customHeight="1" x14ac:dyDescent="0.2"/>
    <row r="155" s="45" customFormat="1" ht="12.95" customHeight="1" x14ac:dyDescent="0.2"/>
    <row r="156" s="45" customFormat="1" ht="12.95" customHeight="1" x14ac:dyDescent="0.2"/>
    <row r="157" s="45" customFormat="1" ht="12.95" customHeight="1" x14ac:dyDescent="0.2"/>
    <row r="158" s="45" customFormat="1" ht="12.95" customHeight="1" x14ac:dyDescent="0.2"/>
    <row r="159" s="45" customFormat="1" ht="12.95" customHeight="1" x14ac:dyDescent="0.2"/>
    <row r="160" s="45" customFormat="1" ht="12.95" customHeight="1" x14ac:dyDescent="0.2"/>
    <row r="161" s="45" customFormat="1" ht="12.95" customHeight="1" x14ac:dyDescent="0.2"/>
    <row r="162" s="45" customFormat="1" ht="12.95" customHeight="1" x14ac:dyDescent="0.2"/>
    <row r="163" s="45" customFormat="1" ht="12.95" customHeight="1" x14ac:dyDescent="0.2"/>
    <row r="164" s="45" customFormat="1" ht="12.95" customHeight="1" x14ac:dyDescent="0.2"/>
    <row r="165" s="45" customFormat="1" ht="12.95" customHeight="1" x14ac:dyDescent="0.2"/>
    <row r="166" s="45" customFormat="1" ht="12.95" customHeight="1" x14ac:dyDescent="0.2"/>
    <row r="167" s="45" customFormat="1" ht="12.95" customHeight="1" x14ac:dyDescent="0.2"/>
    <row r="168" s="45" customFormat="1" ht="12.95" customHeight="1" x14ac:dyDescent="0.2"/>
    <row r="169" s="45" customFormat="1" ht="12.95" customHeight="1" x14ac:dyDescent="0.2"/>
    <row r="170" s="45" customFormat="1" ht="12.95" customHeight="1" x14ac:dyDescent="0.2"/>
    <row r="171" s="45" customFormat="1" ht="12.95" customHeight="1" x14ac:dyDescent="0.2"/>
    <row r="172" s="45" customFormat="1" ht="12.95" customHeight="1" x14ac:dyDescent="0.2"/>
    <row r="173" s="45" customFormat="1" ht="12.95" customHeight="1" x14ac:dyDescent="0.2"/>
    <row r="174" s="45" customFormat="1" ht="12.95" customHeight="1" x14ac:dyDescent="0.2"/>
    <row r="175" s="45" customFormat="1" ht="12.95" customHeight="1" x14ac:dyDescent="0.2"/>
    <row r="176" s="45" customFormat="1" ht="12.95" customHeight="1" x14ac:dyDescent="0.2"/>
    <row r="177" s="45" customFormat="1" ht="12.95" customHeight="1" x14ac:dyDescent="0.2"/>
    <row r="178" s="45" customFormat="1" ht="12.95" customHeight="1" x14ac:dyDescent="0.2"/>
    <row r="179" s="45" customFormat="1" ht="12.95" customHeight="1" x14ac:dyDescent="0.2"/>
    <row r="180" s="45" customFormat="1" ht="12.95" customHeight="1" x14ac:dyDescent="0.2"/>
    <row r="181" s="45" customFormat="1" ht="12.95" customHeight="1" x14ac:dyDescent="0.2"/>
    <row r="182" s="45" customFormat="1" ht="12.95" customHeight="1" x14ac:dyDescent="0.2"/>
    <row r="183" s="45" customFormat="1" ht="12.95" customHeight="1" x14ac:dyDescent="0.2"/>
    <row r="184" s="45" customFormat="1" ht="12.95" customHeight="1" x14ac:dyDescent="0.2"/>
    <row r="185" s="45" customFormat="1" ht="12.95" customHeight="1" x14ac:dyDescent="0.2"/>
    <row r="186" s="45" customFormat="1" ht="12.95" customHeight="1" x14ac:dyDescent="0.2"/>
    <row r="187" s="45" customFormat="1" ht="12.95" customHeight="1" x14ac:dyDescent="0.2"/>
    <row r="188" s="45" customFormat="1" ht="12.95" customHeight="1" x14ac:dyDescent="0.2"/>
    <row r="189" s="45" customFormat="1" ht="12.95" customHeight="1" x14ac:dyDescent="0.2"/>
    <row r="190" s="45" customFormat="1" ht="12.95" customHeight="1" x14ac:dyDescent="0.2"/>
    <row r="191" s="45" customFormat="1" ht="12.95" customHeight="1" x14ac:dyDescent="0.2"/>
    <row r="192" s="45" customFormat="1" ht="12.95" customHeight="1" x14ac:dyDescent="0.2"/>
    <row r="193" s="45" customFormat="1" ht="12.95" customHeight="1" x14ac:dyDescent="0.2"/>
    <row r="194" s="45" customFormat="1" ht="12.95" customHeight="1" x14ac:dyDescent="0.2"/>
    <row r="195" s="45" customFormat="1" ht="12.95" customHeight="1" x14ac:dyDescent="0.2"/>
    <row r="196" s="45" customFormat="1" ht="12.95" customHeight="1" x14ac:dyDescent="0.2"/>
    <row r="197" s="45" customFormat="1" ht="12.95" customHeight="1" x14ac:dyDescent="0.2"/>
    <row r="198" s="45" customFormat="1" ht="12.95" customHeight="1" x14ac:dyDescent="0.2"/>
    <row r="199" s="45" customFormat="1" ht="12.95" customHeight="1" x14ac:dyDescent="0.2"/>
    <row r="200" s="45" customFormat="1" ht="12.95" customHeight="1" x14ac:dyDescent="0.2"/>
    <row r="201" s="45" customFormat="1" ht="12.95" customHeight="1" x14ac:dyDescent="0.2"/>
    <row r="202" s="45" customFormat="1" ht="12.95" customHeight="1" x14ac:dyDescent="0.2"/>
    <row r="203" s="45" customFormat="1" ht="12.95" customHeight="1" x14ac:dyDescent="0.2"/>
    <row r="204" s="45" customFormat="1" ht="12.95" customHeight="1" x14ac:dyDescent="0.2"/>
    <row r="205" s="45" customFormat="1" ht="12.95" customHeight="1" x14ac:dyDescent="0.2"/>
    <row r="206" s="45" customFormat="1" ht="12.95" customHeight="1" x14ac:dyDescent="0.2"/>
    <row r="207" s="45" customFormat="1" ht="12.95" customHeight="1" x14ac:dyDescent="0.2"/>
    <row r="208" s="45" customFormat="1" ht="12.95" customHeight="1" x14ac:dyDescent="0.2"/>
    <row r="209" s="45" customFormat="1" ht="12.95" customHeight="1" x14ac:dyDescent="0.2"/>
    <row r="210" s="45" customFormat="1" ht="12.95" customHeight="1" x14ac:dyDescent="0.2"/>
    <row r="211" s="45" customFormat="1" ht="12.95" customHeight="1" x14ac:dyDescent="0.2"/>
    <row r="212" s="45" customFormat="1" ht="12.95" customHeight="1" x14ac:dyDescent="0.2"/>
    <row r="213" s="45" customFormat="1" ht="12.95" customHeight="1" x14ac:dyDescent="0.2"/>
    <row r="214" s="45" customFormat="1" ht="12.95" customHeight="1" x14ac:dyDescent="0.2"/>
    <row r="215" s="45" customFormat="1" ht="12.95" customHeight="1" x14ac:dyDescent="0.2"/>
    <row r="216" s="45" customFormat="1" ht="12.95" customHeight="1" x14ac:dyDescent="0.2"/>
    <row r="217" s="45" customFormat="1" ht="12.95" customHeight="1" x14ac:dyDescent="0.2"/>
    <row r="218" s="45" customFormat="1" ht="12.95" customHeight="1" x14ac:dyDescent="0.2"/>
    <row r="219" s="45" customFormat="1" ht="12.95" customHeight="1" x14ac:dyDescent="0.2"/>
    <row r="220" s="45" customFormat="1" ht="12.95" customHeight="1" x14ac:dyDescent="0.2"/>
    <row r="221" s="45" customFormat="1" ht="12.95" customHeight="1" x14ac:dyDescent="0.2"/>
    <row r="222" s="45" customFormat="1" ht="12.95" customHeight="1" x14ac:dyDescent="0.2"/>
    <row r="223" s="45" customFormat="1" ht="12.95" customHeight="1" x14ac:dyDescent="0.2"/>
    <row r="224" s="45" customFormat="1" ht="12.95" customHeight="1" x14ac:dyDescent="0.2"/>
    <row r="225" s="45" customFormat="1" ht="12.95" customHeight="1" x14ac:dyDescent="0.2"/>
    <row r="226" s="45" customFormat="1" ht="12.95" customHeight="1" x14ac:dyDescent="0.2"/>
    <row r="227" s="45" customFormat="1" ht="12.95" customHeight="1" x14ac:dyDescent="0.2"/>
    <row r="228" s="45" customFormat="1" ht="12.95" customHeight="1" x14ac:dyDescent="0.2"/>
    <row r="229" s="45" customFormat="1" ht="12.95" customHeight="1" x14ac:dyDescent="0.2"/>
    <row r="230" s="45" customFormat="1" ht="12.95" customHeight="1" x14ac:dyDescent="0.2"/>
    <row r="231" s="45" customFormat="1" ht="12.95" customHeight="1" x14ac:dyDescent="0.2"/>
    <row r="232" s="45" customFormat="1" ht="12.95" customHeight="1" x14ac:dyDescent="0.2"/>
    <row r="233" s="45" customFormat="1" ht="12.95" customHeight="1" x14ac:dyDescent="0.2"/>
    <row r="234" s="45" customFormat="1" ht="12.95" customHeight="1" x14ac:dyDescent="0.2"/>
    <row r="235" s="45" customFormat="1" ht="12.95" customHeight="1" x14ac:dyDescent="0.2"/>
    <row r="236" s="45" customFormat="1" ht="12.95" customHeight="1" x14ac:dyDescent="0.2"/>
    <row r="237" s="45" customFormat="1" ht="12.95" customHeight="1" x14ac:dyDescent="0.2"/>
    <row r="238" s="45" customFormat="1" ht="12.95" customHeight="1" x14ac:dyDescent="0.2"/>
    <row r="239" s="45" customFormat="1" ht="12.95" customHeight="1" x14ac:dyDescent="0.2"/>
    <row r="240" s="45" customFormat="1" ht="12.95" customHeight="1" x14ac:dyDescent="0.2"/>
    <row r="241" s="45" customFormat="1" ht="12.95" customHeight="1" x14ac:dyDescent="0.2"/>
    <row r="242" s="45" customFormat="1" ht="12.95" customHeight="1" x14ac:dyDescent="0.2"/>
    <row r="243" s="45" customFormat="1" ht="12.95" customHeight="1" x14ac:dyDescent="0.2"/>
    <row r="244" s="45" customFormat="1" ht="12.95" customHeight="1" x14ac:dyDescent="0.2"/>
    <row r="245" s="45" customFormat="1" ht="12.95" customHeight="1" x14ac:dyDescent="0.2"/>
    <row r="246" s="45" customFormat="1" ht="12.95" customHeight="1" x14ac:dyDescent="0.2"/>
    <row r="247" s="45" customFormat="1" ht="12.95" customHeight="1" x14ac:dyDescent="0.2"/>
    <row r="248" s="45" customFormat="1" ht="12.95" customHeight="1" x14ac:dyDescent="0.2"/>
    <row r="249" s="45" customFormat="1" ht="12.95" customHeight="1" x14ac:dyDescent="0.2"/>
    <row r="250" s="45" customFormat="1" ht="12.95" customHeight="1" x14ac:dyDescent="0.2"/>
    <row r="251" s="45" customFormat="1" ht="12.95" customHeight="1" x14ac:dyDescent="0.2"/>
    <row r="252" s="45" customFormat="1" ht="12.95" customHeight="1" x14ac:dyDescent="0.2"/>
    <row r="253" s="45" customFormat="1" ht="12.95" customHeight="1" x14ac:dyDescent="0.2"/>
    <row r="254" s="45" customFormat="1" ht="12.95" customHeight="1" x14ac:dyDescent="0.2"/>
    <row r="255" s="45" customFormat="1" ht="12.95" customHeight="1" x14ac:dyDescent="0.2"/>
    <row r="256" s="45" customFormat="1" ht="12.95" customHeight="1" x14ac:dyDescent="0.2"/>
    <row r="257" s="45" customFormat="1" ht="12.95" customHeight="1" x14ac:dyDescent="0.2"/>
    <row r="258" s="45" customFormat="1" ht="12.95" customHeight="1" x14ac:dyDescent="0.2"/>
    <row r="259" s="45" customFormat="1" ht="12.95" customHeight="1" x14ac:dyDescent="0.2"/>
    <row r="260" s="45" customFormat="1" ht="12.95" customHeight="1" x14ac:dyDescent="0.2"/>
    <row r="261" s="45" customFormat="1" ht="12.95" customHeight="1" x14ac:dyDescent="0.2"/>
    <row r="262" s="45" customFormat="1" ht="12.95" customHeight="1" x14ac:dyDescent="0.2"/>
    <row r="263" s="45" customFormat="1" ht="12.95" customHeight="1" x14ac:dyDescent="0.2"/>
    <row r="264" s="45" customFormat="1" ht="12.95" customHeight="1" x14ac:dyDescent="0.2"/>
    <row r="265" s="45" customFormat="1" ht="12.95" customHeight="1" x14ac:dyDescent="0.2"/>
    <row r="266" s="45" customFormat="1" ht="12.95" customHeight="1" x14ac:dyDescent="0.2"/>
    <row r="267" s="45" customFormat="1" ht="12.95" customHeight="1" x14ac:dyDescent="0.2"/>
    <row r="268" s="45" customFormat="1" ht="12.95" customHeight="1" x14ac:dyDescent="0.2"/>
    <row r="269" s="45" customFormat="1" ht="12.95" customHeight="1" x14ac:dyDescent="0.2"/>
    <row r="270" s="45" customFormat="1" ht="12.95" customHeight="1" x14ac:dyDescent="0.2"/>
    <row r="271" s="45" customFormat="1" ht="12.95" customHeight="1" x14ac:dyDescent="0.2"/>
    <row r="272" s="45" customFormat="1" ht="12.95" customHeight="1" x14ac:dyDescent="0.2"/>
    <row r="273" s="45" customFormat="1" ht="12.95" customHeight="1" x14ac:dyDescent="0.2"/>
    <row r="274" s="45" customFormat="1" ht="12.95" customHeight="1" x14ac:dyDescent="0.2"/>
    <row r="275" s="45" customFormat="1" ht="12.95" customHeight="1" x14ac:dyDescent="0.2"/>
    <row r="276" s="45" customFormat="1" ht="12.95" customHeight="1" x14ac:dyDescent="0.2"/>
    <row r="277" s="45" customFormat="1" ht="12.95" customHeight="1" x14ac:dyDescent="0.2"/>
    <row r="278" s="45" customFormat="1" ht="12.95" customHeight="1" x14ac:dyDescent="0.2"/>
    <row r="279" s="45" customFormat="1" ht="12.95" customHeight="1" x14ac:dyDescent="0.2"/>
    <row r="280" s="45" customFormat="1" ht="12.95" customHeight="1" x14ac:dyDescent="0.2"/>
    <row r="281" s="45" customFormat="1" ht="12.95" customHeight="1" x14ac:dyDescent="0.2"/>
    <row r="282" s="45" customFormat="1" ht="12.95" customHeight="1" x14ac:dyDescent="0.2"/>
    <row r="283" s="45" customFormat="1" ht="12.95" customHeight="1" x14ac:dyDescent="0.2"/>
    <row r="284" s="45" customFormat="1" ht="12.95" customHeight="1" x14ac:dyDescent="0.2"/>
    <row r="285" s="45" customFormat="1" ht="12.95" customHeight="1" x14ac:dyDescent="0.2"/>
    <row r="286" s="45" customFormat="1" ht="12.95" customHeight="1" x14ac:dyDescent="0.2"/>
    <row r="287" s="45" customFormat="1" ht="12.95" customHeight="1" x14ac:dyDescent="0.2"/>
    <row r="288" s="45" customFormat="1" ht="12.95" customHeight="1" x14ac:dyDescent="0.2"/>
    <row r="289" s="45" customFormat="1" ht="12.95" customHeight="1" x14ac:dyDescent="0.2"/>
    <row r="290" s="45" customFormat="1" ht="12.95" customHeight="1" x14ac:dyDescent="0.2"/>
    <row r="291" s="45" customFormat="1" ht="12.95" customHeight="1" x14ac:dyDescent="0.2"/>
    <row r="292" s="45" customFormat="1" ht="12.95" customHeight="1" x14ac:dyDescent="0.2"/>
    <row r="293" s="45" customFormat="1" ht="12.95" customHeight="1" x14ac:dyDescent="0.2"/>
    <row r="294" s="45" customFormat="1" ht="12.95" customHeight="1" x14ac:dyDescent="0.2"/>
    <row r="295" s="45" customFormat="1" ht="12.95" customHeight="1" x14ac:dyDescent="0.2"/>
    <row r="296" s="45" customFormat="1" ht="12.95" customHeight="1" x14ac:dyDescent="0.2"/>
    <row r="297" s="45" customFormat="1" ht="12.95" customHeight="1" x14ac:dyDescent="0.2"/>
    <row r="298" s="45" customFormat="1" ht="12.95" customHeight="1" x14ac:dyDescent="0.2"/>
    <row r="299" s="45" customFormat="1" ht="12.95" customHeight="1" x14ac:dyDescent="0.2"/>
    <row r="300" s="45" customFormat="1" ht="12.95" customHeight="1" x14ac:dyDescent="0.2"/>
    <row r="301" s="45" customFormat="1" ht="12.95" customHeight="1" x14ac:dyDescent="0.2"/>
    <row r="302" s="45" customFormat="1" ht="12.95" customHeight="1" x14ac:dyDescent="0.2"/>
    <row r="303" s="45" customFormat="1" ht="12.95" customHeight="1" x14ac:dyDescent="0.2"/>
    <row r="304" s="45" customFormat="1" ht="12.95" customHeight="1" x14ac:dyDescent="0.2"/>
    <row r="305" s="45" customFormat="1" ht="12.95" customHeight="1" x14ac:dyDescent="0.2"/>
    <row r="306" s="45" customFormat="1" ht="12.95" customHeight="1" x14ac:dyDescent="0.2"/>
    <row r="307" s="45" customFormat="1" ht="12.95" customHeight="1" x14ac:dyDescent="0.2"/>
    <row r="308" s="45" customFormat="1" ht="12.95" customHeight="1" x14ac:dyDescent="0.2"/>
    <row r="309" s="45" customFormat="1" ht="12.95" customHeight="1" x14ac:dyDescent="0.2"/>
    <row r="310" s="45" customFormat="1" ht="12.95" customHeight="1" x14ac:dyDescent="0.2"/>
    <row r="311" s="45" customFormat="1" ht="12.95" customHeight="1" x14ac:dyDescent="0.2"/>
    <row r="312" s="45" customFormat="1" ht="12.95" customHeight="1" x14ac:dyDescent="0.2"/>
    <row r="313" s="45" customFormat="1" ht="12.95" customHeight="1" x14ac:dyDescent="0.2"/>
    <row r="314" s="45" customFormat="1" ht="12.95" customHeight="1" x14ac:dyDescent="0.2"/>
    <row r="315" s="45" customFormat="1" ht="12.95" customHeight="1" x14ac:dyDescent="0.2"/>
    <row r="316" s="45" customFormat="1" ht="12.95" customHeight="1" x14ac:dyDescent="0.2"/>
    <row r="317" s="45" customFormat="1" ht="12.95" customHeight="1" x14ac:dyDescent="0.2"/>
    <row r="318" s="45" customFormat="1" ht="12.95" customHeight="1" x14ac:dyDescent="0.2"/>
    <row r="319" s="45" customFormat="1" ht="12.95" customHeight="1" x14ac:dyDescent="0.2"/>
    <row r="320" s="45" customFormat="1" ht="12.95" customHeight="1" x14ac:dyDescent="0.2"/>
    <row r="321" s="45" customFormat="1" ht="12.95" customHeight="1" x14ac:dyDescent="0.2"/>
    <row r="322" s="45" customFormat="1" ht="12.95" customHeight="1" x14ac:dyDescent="0.2"/>
    <row r="323" s="45" customFormat="1" ht="12.95" customHeight="1" x14ac:dyDescent="0.2"/>
    <row r="324" s="45" customFormat="1" ht="12.95" customHeight="1" x14ac:dyDescent="0.2"/>
    <row r="325" s="45" customFormat="1" ht="12.95" customHeight="1" x14ac:dyDescent="0.2"/>
    <row r="326" s="45" customFormat="1" ht="12.95" customHeight="1" x14ac:dyDescent="0.2"/>
    <row r="327" s="45" customFormat="1" ht="12.95" customHeight="1" x14ac:dyDescent="0.2"/>
    <row r="328" s="45" customFormat="1" ht="12.95" customHeight="1" x14ac:dyDescent="0.2"/>
    <row r="329" s="45" customFormat="1" ht="12.95" customHeight="1" x14ac:dyDescent="0.2"/>
    <row r="330" s="45" customFormat="1" ht="12.95" customHeight="1" x14ac:dyDescent="0.2"/>
    <row r="331" s="45" customFormat="1" ht="12.95" customHeight="1" x14ac:dyDescent="0.2"/>
    <row r="332" s="45" customFormat="1" ht="12.95" customHeight="1" x14ac:dyDescent="0.2"/>
    <row r="333" s="45" customFormat="1" ht="12.95" customHeight="1" x14ac:dyDescent="0.2"/>
    <row r="334" s="45" customFormat="1" ht="12.95" customHeight="1" x14ac:dyDescent="0.2"/>
    <row r="335" s="45" customFormat="1" ht="12.95" customHeight="1" x14ac:dyDescent="0.2"/>
    <row r="336" s="45" customFormat="1" ht="12.95" customHeight="1" x14ac:dyDescent="0.2"/>
    <row r="337" s="45" customFormat="1" ht="12.95" customHeight="1" x14ac:dyDescent="0.2"/>
    <row r="338" s="45" customFormat="1" ht="12.95" customHeight="1" x14ac:dyDescent="0.2"/>
    <row r="339" s="45" customFormat="1" ht="12.95" customHeight="1" x14ac:dyDescent="0.2"/>
    <row r="340" s="45" customFormat="1" ht="12.95" customHeight="1" x14ac:dyDescent="0.2"/>
    <row r="341" s="45" customFormat="1" ht="12.95" customHeight="1" x14ac:dyDescent="0.2"/>
    <row r="342" s="45" customFormat="1" ht="12.95" customHeight="1" x14ac:dyDescent="0.2"/>
    <row r="343" s="45" customFormat="1" ht="12.95" customHeight="1" x14ac:dyDescent="0.2"/>
    <row r="344" s="45" customFormat="1" ht="12.95" customHeight="1" x14ac:dyDescent="0.2"/>
    <row r="345" s="45" customFormat="1" ht="12.95" customHeight="1" x14ac:dyDescent="0.2"/>
    <row r="346" s="45" customFormat="1" ht="12.95" customHeight="1" x14ac:dyDescent="0.2"/>
    <row r="347" s="45" customFormat="1" ht="12.95" customHeight="1" x14ac:dyDescent="0.2"/>
    <row r="348" s="45" customFormat="1" ht="12.95" customHeight="1" x14ac:dyDescent="0.2"/>
    <row r="349" s="45" customFormat="1" ht="12.95" customHeight="1" x14ac:dyDescent="0.2"/>
    <row r="350" s="45" customFormat="1" ht="12.95" customHeight="1" x14ac:dyDescent="0.2"/>
    <row r="351" s="45" customFormat="1" ht="12.95" customHeight="1" x14ac:dyDescent="0.2"/>
    <row r="352" s="45" customFormat="1" ht="12.95" customHeight="1" x14ac:dyDescent="0.2"/>
    <row r="353" s="45" customFormat="1" ht="12.95" customHeight="1" x14ac:dyDescent="0.2"/>
    <row r="354" s="45" customFormat="1" ht="12.95" customHeight="1" x14ac:dyDescent="0.2"/>
    <row r="355" s="45" customFormat="1" ht="12.95" customHeight="1" x14ac:dyDescent="0.2"/>
    <row r="356" s="45" customFormat="1" ht="12.95" customHeight="1" x14ac:dyDescent="0.2"/>
    <row r="357" s="45" customFormat="1" ht="12.95" customHeight="1" x14ac:dyDescent="0.2"/>
    <row r="358" s="45" customFormat="1" ht="12.95" customHeight="1" x14ac:dyDescent="0.2"/>
    <row r="359" s="45" customFormat="1" ht="12.95" customHeight="1" x14ac:dyDescent="0.2"/>
    <row r="360" s="45" customFormat="1" ht="12.95" customHeight="1" x14ac:dyDescent="0.2"/>
    <row r="361" s="45" customFormat="1" ht="12.95" customHeight="1" x14ac:dyDescent="0.2"/>
    <row r="362" s="45" customFormat="1" ht="12.95" customHeight="1" x14ac:dyDescent="0.2"/>
    <row r="363" s="45" customFormat="1" ht="12.95" customHeight="1" x14ac:dyDescent="0.2"/>
    <row r="364" s="45" customFormat="1" ht="12.95" customHeight="1" x14ac:dyDescent="0.2"/>
    <row r="365" s="45" customFormat="1" ht="12.95" customHeight="1" x14ac:dyDescent="0.2"/>
    <row r="366" s="45" customFormat="1" ht="12.95" customHeight="1" x14ac:dyDescent="0.2"/>
    <row r="367" s="45" customFormat="1" ht="12.95" customHeight="1" x14ac:dyDescent="0.2"/>
    <row r="368" s="45" customFormat="1" ht="12.95" customHeight="1" x14ac:dyDescent="0.2"/>
    <row r="369" s="45" customFormat="1" ht="12.95" customHeight="1" x14ac:dyDescent="0.2"/>
    <row r="370" s="45" customFormat="1" ht="12.95" customHeight="1" x14ac:dyDescent="0.2"/>
    <row r="371" s="45" customFormat="1" ht="12.95" customHeight="1" x14ac:dyDescent="0.2"/>
    <row r="372" s="45" customFormat="1" ht="12.95" customHeight="1" x14ac:dyDescent="0.2"/>
    <row r="373" s="45" customFormat="1" ht="12.95" customHeight="1" x14ac:dyDescent="0.2"/>
    <row r="374" s="45" customFormat="1" ht="12.95" customHeight="1" x14ac:dyDescent="0.2"/>
    <row r="375" s="45" customFormat="1" ht="12.95" customHeight="1" x14ac:dyDescent="0.2"/>
    <row r="376" s="45" customFormat="1" ht="12.95" customHeight="1" x14ac:dyDescent="0.2"/>
    <row r="377" s="45" customFormat="1" ht="12.95" customHeight="1" x14ac:dyDescent="0.2"/>
    <row r="378" s="45" customFormat="1" ht="12.95" customHeight="1" x14ac:dyDescent="0.2"/>
    <row r="379" s="45" customFormat="1" ht="12.95" customHeight="1" x14ac:dyDescent="0.2"/>
    <row r="380" s="45" customFormat="1" ht="12.95" customHeight="1" x14ac:dyDescent="0.2"/>
    <row r="381" s="45" customFormat="1" ht="12.95" customHeight="1" x14ac:dyDescent="0.2"/>
    <row r="382" s="45" customFormat="1" ht="12.95" customHeight="1" x14ac:dyDescent="0.2"/>
    <row r="383" s="45" customFormat="1" ht="12.95" customHeight="1" x14ac:dyDescent="0.2"/>
    <row r="384" s="45" customFormat="1" ht="12.95" customHeight="1" x14ac:dyDescent="0.2"/>
    <row r="385" s="45" customFormat="1" ht="12.95" customHeight="1" x14ac:dyDescent="0.2"/>
    <row r="386" s="45" customFormat="1" ht="12.95" customHeight="1" x14ac:dyDescent="0.2"/>
    <row r="387" s="45" customFormat="1" ht="12.95" customHeight="1" x14ac:dyDescent="0.2"/>
    <row r="388" s="45" customFormat="1" ht="12.95" customHeight="1" x14ac:dyDescent="0.2"/>
    <row r="389" s="45" customFormat="1" ht="12.95" customHeight="1" x14ac:dyDescent="0.2"/>
    <row r="390" s="45" customFormat="1" ht="12.95" customHeight="1" x14ac:dyDescent="0.2"/>
    <row r="391" s="45" customFormat="1" ht="12.95" customHeight="1" x14ac:dyDescent="0.2"/>
    <row r="392" s="45" customFormat="1" ht="12.95" customHeight="1" x14ac:dyDescent="0.2"/>
    <row r="393" s="45" customFormat="1" ht="12.95" customHeight="1" x14ac:dyDescent="0.2"/>
    <row r="394" s="45" customFormat="1" ht="12.95" customHeight="1" x14ac:dyDescent="0.2"/>
    <row r="395" s="45" customFormat="1" ht="12.95" customHeight="1" x14ac:dyDescent="0.2"/>
    <row r="396" s="45" customFormat="1" ht="12.95" customHeight="1" x14ac:dyDescent="0.2"/>
    <row r="397" s="45" customFormat="1" ht="12.95" customHeight="1" x14ac:dyDescent="0.2"/>
    <row r="398" s="45" customFormat="1" ht="12.95" customHeight="1" x14ac:dyDescent="0.2"/>
    <row r="399" s="45" customFormat="1" ht="12.95" customHeight="1" x14ac:dyDescent="0.2"/>
    <row r="400" s="45" customFormat="1" ht="12.95" customHeight="1" x14ac:dyDescent="0.2"/>
    <row r="401" s="45" customFormat="1" ht="12.95" customHeight="1" x14ac:dyDescent="0.2"/>
    <row r="402" s="45" customFormat="1" ht="12.95" customHeight="1" x14ac:dyDescent="0.2"/>
    <row r="403" s="45" customFormat="1" ht="12.95" customHeight="1" x14ac:dyDescent="0.2"/>
    <row r="404" s="45" customFormat="1" ht="12.95" customHeight="1" x14ac:dyDescent="0.2"/>
    <row r="405" s="45" customFormat="1" ht="12.95" customHeight="1" x14ac:dyDescent="0.2"/>
    <row r="406" s="45" customFormat="1" ht="12.95" customHeight="1" x14ac:dyDescent="0.2"/>
    <row r="407" s="45" customFormat="1" ht="12.95" customHeight="1" x14ac:dyDescent="0.2"/>
    <row r="408" s="45" customFormat="1" ht="12.95" customHeight="1" x14ac:dyDescent="0.2"/>
    <row r="409" s="45" customFormat="1" ht="12.95" customHeight="1" x14ac:dyDescent="0.2"/>
    <row r="410" s="45" customFormat="1" ht="12.95" customHeight="1" x14ac:dyDescent="0.2"/>
    <row r="411" s="45" customFormat="1" ht="12.95" customHeight="1" x14ac:dyDescent="0.2"/>
    <row r="412" s="45" customFormat="1" ht="12.95" customHeight="1" x14ac:dyDescent="0.2"/>
    <row r="413" s="45" customFormat="1" ht="12.95" customHeight="1" x14ac:dyDescent="0.2"/>
    <row r="414" s="45" customFormat="1" ht="12.95" customHeight="1" x14ac:dyDescent="0.2"/>
    <row r="415" s="45" customFormat="1" ht="12.95" customHeight="1" x14ac:dyDescent="0.2"/>
    <row r="416" s="45" customFormat="1" ht="12.95" customHeight="1" x14ac:dyDescent="0.2"/>
    <row r="417" s="45" customFormat="1" ht="12.95" customHeight="1" x14ac:dyDescent="0.2"/>
    <row r="418" s="45" customFormat="1" ht="12.95" customHeight="1" x14ac:dyDescent="0.2"/>
    <row r="419" s="45" customFormat="1" ht="12.95" customHeight="1" x14ac:dyDescent="0.2"/>
    <row r="420" s="45" customFormat="1" ht="12.95" customHeight="1" x14ac:dyDescent="0.2"/>
    <row r="421" s="45" customFormat="1" ht="12.95" customHeight="1" x14ac:dyDescent="0.2"/>
    <row r="422" s="45" customFormat="1" ht="12.95" customHeight="1" x14ac:dyDescent="0.2"/>
    <row r="423" s="45" customFormat="1" ht="12.95" customHeight="1" x14ac:dyDescent="0.2"/>
    <row r="424" s="45" customFormat="1" ht="12.95" customHeight="1" x14ac:dyDescent="0.2"/>
    <row r="425" s="45" customFormat="1" ht="12.95" customHeight="1" x14ac:dyDescent="0.2"/>
    <row r="426" s="45" customFormat="1" ht="12.95" customHeight="1" x14ac:dyDescent="0.2"/>
    <row r="427" s="45" customFormat="1" ht="12.95" customHeight="1" x14ac:dyDescent="0.2"/>
    <row r="428" s="45" customFormat="1" ht="12.95" customHeight="1" x14ac:dyDescent="0.2"/>
    <row r="429" s="45" customFormat="1" ht="12.95" customHeight="1" x14ac:dyDescent="0.2"/>
    <row r="430" s="45" customFormat="1" ht="12.95" customHeight="1" x14ac:dyDescent="0.2"/>
    <row r="431" s="45" customFormat="1" ht="12.95" customHeight="1" x14ac:dyDescent="0.2"/>
    <row r="432" s="45" customFormat="1" ht="12.95" customHeight="1" x14ac:dyDescent="0.2"/>
    <row r="433" s="45" customFormat="1" ht="12.95" customHeight="1" x14ac:dyDescent="0.2"/>
    <row r="434" s="45" customFormat="1" ht="12.95" customHeight="1" x14ac:dyDescent="0.2"/>
    <row r="435" s="45" customFormat="1" ht="12.95" customHeight="1" x14ac:dyDescent="0.2"/>
    <row r="436" s="45" customFormat="1" ht="12.95" customHeight="1" x14ac:dyDescent="0.2"/>
    <row r="437" s="45" customFormat="1" ht="12.95" customHeight="1" x14ac:dyDescent="0.2"/>
    <row r="438" s="45" customFormat="1" ht="12.95" customHeight="1" x14ac:dyDescent="0.2"/>
    <row r="439" s="45" customFormat="1" ht="12.95" customHeight="1" x14ac:dyDescent="0.2"/>
    <row r="440" s="45" customFormat="1" ht="12.95" customHeight="1" x14ac:dyDescent="0.2"/>
    <row r="441" s="45" customFormat="1" ht="12.95" customHeight="1" x14ac:dyDescent="0.2"/>
    <row r="442" s="45" customFormat="1" ht="12.95" customHeight="1" x14ac:dyDescent="0.2"/>
    <row r="443" s="45" customFormat="1" ht="12.95" customHeight="1" x14ac:dyDescent="0.2"/>
    <row r="444" s="45" customFormat="1" ht="12.95" customHeight="1" x14ac:dyDescent="0.2"/>
    <row r="445" s="45" customFormat="1" ht="12.95" customHeight="1" x14ac:dyDescent="0.2"/>
    <row r="446" s="45" customFormat="1" ht="12.95" customHeight="1" x14ac:dyDescent="0.2"/>
    <row r="447" s="45" customFormat="1" ht="12.95" customHeight="1" x14ac:dyDescent="0.2"/>
    <row r="448" s="45" customFormat="1" ht="12.95" customHeight="1" x14ac:dyDescent="0.2"/>
    <row r="449" s="45" customFormat="1" ht="12.95" customHeight="1" x14ac:dyDescent="0.2"/>
    <row r="450" s="45" customFormat="1" ht="12.95" customHeight="1" x14ac:dyDescent="0.2"/>
    <row r="451" s="45" customFormat="1" ht="12.95" customHeight="1" x14ac:dyDescent="0.2"/>
    <row r="452" s="45" customFormat="1" ht="12.95" customHeight="1" x14ac:dyDescent="0.2"/>
    <row r="453" s="45" customFormat="1" ht="12.95" customHeight="1" x14ac:dyDescent="0.2"/>
    <row r="454" s="45" customFormat="1" ht="12.95" customHeight="1" x14ac:dyDescent="0.2"/>
    <row r="455" s="45" customFormat="1" ht="12.95" customHeight="1" x14ac:dyDescent="0.2"/>
    <row r="456" s="45" customFormat="1" ht="12.95" customHeight="1" x14ac:dyDescent="0.2"/>
    <row r="457" s="45" customFormat="1" ht="12.95" customHeight="1" x14ac:dyDescent="0.2"/>
    <row r="458" s="45" customFormat="1" ht="12.95" customHeight="1" x14ac:dyDescent="0.2"/>
    <row r="459" s="45" customFormat="1" ht="12.95" customHeight="1" x14ac:dyDescent="0.2"/>
    <row r="460" s="45" customFormat="1" ht="12.95" customHeight="1" x14ac:dyDescent="0.2"/>
    <row r="461" s="45" customFormat="1" ht="12.95" customHeight="1" x14ac:dyDescent="0.2"/>
    <row r="462" s="45" customFormat="1" ht="12.95" customHeight="1" x14ac:dyDescent="0.2"/>
    <row r="463" s="45" customFormat="1" ht="12.95" customHeight="1" x14ac:dyDescent="0.2"/>
    <row r="464" s="45" customFormat="1" ht="12.95" customHeight="1" x14ac:dyDescent="0.2"/>
    <row r="465" s="45" customFormat="1" ht="12.95" customHeight="1" x14ac:dyDescent="0.2"/>
    <row r="466" s="45" customFormat="1" ht="12.95" customHeight="1" x14ac:dyDescent="0.2"/>
    <row r="467" s="45" customFormat="1" ht="12.95" customHeight="1" x14ac:dyDescent="0.2"/>
    <row r="468" s="45" customFormat="1" ht="12.95" customHeight="1" x14ac:dyDescent="0.2"/>
    <row r="469" s="45" customFormat="1" ht="12.95" customHeight="1" x14ac:dyDescent="0.2"/>
    <row r="470" s="45" customFormat="1" ht="12.95" customHeight="1" x14ac:dyDescent="0.2"/>
    <row r="471" s="45" customFormat="1" ht="12.95" customHeight="1" x14ac:dyDescent="0.2"/>
    <row r="472" s="45" customFormat="1" ht="12.95" customHeight="1" x14ac:dyDescent="0.2"/>
    <row r="473" s="45" customFormat="1" ht="12.95" customHeight="1" x14ac:dyDescent="0.2"/>
    <row r="474" s="45" customFormat="1" ht="12.95" customHeight="1" x14ac:dyDescent="0.2"/>
    <row r="475" s="45" customFormat="1" ht="12.95" customHeight="1" x14ac:dyDescent="0.2"/>
    <row r="476" s="45" customFormat="1" ht="12.95" customHeight="1" x14ac:dyDescent="0.2"/>
    <row r="477" s="45" customFormat="1" ht="12.95" customHeight="1" x14ac:dyDescent="0.2"/>
    <row r="478" s="45" customFormat="1" ht="12.95" customHeight="1" x14ac:dyDescent="0.2"/>
    <row r="479" s="45" customFormat="1" ht="12.95" customHeight="1" x14ac:dyDescent="0.2"/>
    <row r="480" s="45" customFormat="1" ht="12.95" customHeight="1" x14ac:dyDescent="0.2"/>
    <row r="481" s="45" customFormat="1" ht="12.95" customHeight="1" x14ac:dyDescent="0.2"/>
    <row r="482" s="45" customFormat="1" ht="12.95" customHeight="1" x14ac:dyDescent="0.2"/>
    <row r="483" s="45" customFormat="1" ht="12.95" customHeight="1" x14ac:dyDescent="0.2"/>
    <row r="484" s="45" customFormat="1" ht="12.95" customHeight="1" x14ac:dyDescent="0.2"/>
    <row r="485" s="45" customFormat="1" ht="12.95" customHeight="1" x14ac:dyDescent="0.2"/>
    <row r="486" s="45" customFormat="1" ht="12.95" customHeight="1" x14ac:dyDescent="0.2"/>
    <row r="487" s="45" customFormat="1" ht="12.95" customHeight="1" x14ac:dyDescent="0.2"/>
    <row r="488" s="45" customFormat="1" ht="12.95" customHeight="1" x14ac:dyDescent="0.2"/>
    <row r="489" s="45" customFormat="1" ht="12.95" customHeight="1" x14ac:dyDescent="0.2"/>
    <row r="490" s="45" customFormat="1" ht="12.95" customHeight="1" x14ac:dyDescent="0.2"/>
    <row r="491" s="45" customFormat="1" ht="12.95" customHeight="1" x14ac:dyDescent="0.2"/>
    <row r="492" s="45" customFormat="1" ht="12.95" customHeight="1" x14ac:dyDescent="0.2"/>
    <row r="493" s="45" customFormat="1" ht="12.95" customHeight="1" x14ac:dyDescent="0.2"/>
    <row r="494" s="45" customFormat="1" ht="12.95" customHeight="1" x14ac:dyDescent="0.2"/>
    <row r="495" s="45" customFormat="1" ht="12.95" customHeight="1" x14ac:dyDescent="0.2"/>
    <row r="496" s="45" customFormat="1" ht="12.95" customHeight="1" x14ac:dyDescent="0.2"/>
    <row r="497" s="45" customFormat="1" ht="12.95" customHeight="1" x14ac:dyDescent="0.2"/>
    <row r="498" s="45" customFormat="1" ht="12.95" customHeight="1" x14ac:dyDescent="0.2"/>
    <row r="499" s="45" customFormat="1" ht="12.95" customHeight="1" x14ac:dyDescent="0.2"/>
    <row r="500" s="45" customFormat="1" ht="12.95" customHeight="1" x14ac:dyDescent="0.2"/>
    <row r="501" s="45" customFormat="1" ht="12.95" customHeight="1" x14ac:dyDescent="0.2"/>
    <row r="502" s="45" customFormat="1" ht="12.95" customHeight="1" x14ac:dyDescent="0.2"/>
    <row r="503" s="45" customFormat="1" ht="12.95" customHeight="1" x14ac:dyDescent="0.2"/>
    <row r="504" s="45" customFormat="1" ht="12.95" customHeight="1" x14ac:dyDescent="0.2"/>
    <row r="505" s="45" customFormat="1" ht="12.95" customHeight="1" x14ac:dyDescent="0.2"/>
    <row r="506" s="45" customFormat="1" ht="12.95" customHeight="1" x14ac:dyDescent="0.2"/>
    <row r="507" s="45" customFormat="1" ht="12.95" customHeight="1" x14ac:dyDescent="0.2"/>
    <row r="508" s="45" customFormat="1" ht="12.95" customHeight="1" x14ac:dyDescent="0.2"/>
    <row r="509" s="45" customFormat="1" ht="12.95" customHeight="1" x14ac:dyDescent="0.2"/>
    <row r="510" s="45" customFormat="1" ht="12.95" customHeight="1" x14ac:dyDescent="0.2"/>
    <row r="511" s="45" customFormat="1" ht="12.95" customHeight="1" x14ac:dyDescent="0.2"/>
    <row r="512" s="45" customFormat="1" ht="12.95" customHeight="1" x14ac:dyDescent="0.2"/>
    <row r="513" s="45" customFormat="1" ht="12.95" customHeight="1" x14ac:dyDescent="0.2"/>
    <row r="514" s="45" customFormat="1" ht="12.95" customHeight="1" x14ac:dyDescent="0.2"/>
    <row r="515" s="45" customFormat="1" ht="12.95" customHeight="1" x14ac:dyDescent="0.2"/>
    <row r="516" s="45" customFormat="1" ht="12.95" customHeight="1" x14ac:dyDescent="0.2"/>
    <row r="517" s="45" customFormat="1" ht="12.95" customHeight="1" x14ac:dyDescent="0.2"/>
    <row r="518" s="45" customFormat="1" ht="12.95" customHeight="1" x14ac:dyDescent="0.2"/>
    <row r="519" s="45" customFormat="1" ht="12.95" customHeight="1" x14ac:dyDescent="0.2"/>
    <row r="520" s="45" customFormat="1" ht="12.95" customHeight="1" x14ac:dyDescent="0.2"/>
    <row r="521" s="45" customFormat="1" ht="12.95" customHeight="1" x14ac:dyDescent="0.2"/>
    <row r="522" s="45" customFormat="1" ht="12.95" customHeight="1" x14ac:dyDescent="0.2"/>
    <row r="523" s="45" customFormat="1" ht="12.95" customHeight="1" x14ac:dyDescent="0.2"/>
    <row r="524" s="45" customFormat="1" ht="12.95" customHeight="1" x14ac:dyDescent="0.2"/>
    <row r="525" s="45" customFormat="1" ht="12.95" customHeight="1" x14ac:dyDescent="0.2"/>
    <row r="526" s="45" customFormat="1" ht="12.95" customHeight="1" x14ac:dyDescent="0.2"/>
    <row r="527" s="45" customFormat="1" ht="12.95" customHeight="1" x14ac:dyDescent="0.2"/>
    <row r="528" s="45" customFormat="1" ht="12.95" customHeight="1" x14ac:dyDescent="0.2"/>
    <row r="529" s="45" customFormat="1" ht="12.95" customHeight="1" x14ac:dyDescent="0.2"/>
    <row r="530" s="45" customFormat="1" ht="12.95" customHeight="1" x14ac:dyDescent="0.2"/>
    <row r="531" s="45" customFormat="1" ht="12.95" customHeight="1" x14ac:dyDescent="0.2"/>
    <row r="532" s="45" customFormat="1" ht="12.95" customHeight="1" x14ac:dyDescent="0.2"/>
    <row r="533" s="45" customFormat="1" ht="12.95" customHeight="1" x14ac:dyDescent="0.2"/>
    <row r="534" s="45" customFormat="1" ht="12.95" customHeight="1" x14ac:dyDescent="0.2"/>
    <row r="535" s="45" customFormat="1" ht="12.95" customHeight="1" x14ac:dyDescent="0.2"/>
    <row r="536" s="45" customFormat="1" ht="12.95" customHeight="1" x14ac:dyDescent="0.2"/>
    <row r="537" s="45" customFormat="1" ht="12.95" customHeight="1" x14ac:dyDescent="0.2"/>
    <row r="538" s="45" customFormat="1" ht="12.95" customHeight="1" x14ac:dyDescent="0.2"/>
    <row r="539" s="45" customFormat="1" ht="12.95" customHeight="1" x14ac:dyDescent="0.2"/>
    <row r="540" s="45" customFormat="1" ht="12.95" customHeight="1" x14ac:dyDescent="0.2"/>
    <row r="541" s="45" customFormat="1" ht="12.95" customHeight="1" x14ac:dyDescent="0.2"/>
    <row r="542" s="45" customFormat="1" ht="12.95" customHeight="1" x14ac:dyDescent="0.2"/>
    <row r="543" s="45" customFormat="1" ht="12.95" customHeight="1" x14ac:dyDescent="0.2"/>
    <row r="544" s="45" customFormat="1" ht="12.95" customHeight="1" x14ac:dyDescent="0.2"/>
    <row r="545" s="45" customFormat="1" ht="12.95" customHeight="1" x14ac:dyDescent="0.2"/>
    <row r="546" s="45" customFormat="1" ht="12.95" customHeight="1" x14ac:dyDescent="0.2"/>
    <row r="547" s="45" customFormat="1" ht="12.95" customHeight="1" x14ac:dyDescent="0.2"/>
    <row r="548" s="45" customFormat="1" ht="12.95" customHeight="1" x14ac:dyDescent="0.2"/>
    <row r="549" s="45" customFormat="1" ht="12.95" customHeight="1" x14ac:dyDescent="0.2"/>
    <row r="550" s="45" customFormat="1" ht="12.95" customHeight="1" x14ac:dyDescent="0.2"/>
    <row r="551" s="45" customFormat="1" ht="12.95" customHeight="1" x14ac:dyDescent="0.2"/>
    <row r="552" s="45" customFormat="1" ht="12.95" customHeight="1" x14ac:dyDescent="0.2"/>
    <row r="553" s="45" customFormat="1" ht="12.95" customHeight="1" x14ac:dyDescent="0.2"/>
    <row r="554" s="45" customFormat="1" ht="12.95" customHeight="1" x14ac:dyDescent="0.2"/>
    <row r="555" s="45" customFormat="1" ht="12.95" customHeight="1" x14ac:dyDescent="0.2"/>
    <row r="556" s="45" customFormat="1" ht="12.95" customHeight="1" x14ac:dyDescent="0.2"/>
    <row r="557" s="45" customFormat="1" ht="12.95" customHeight="1" x14ac:dyDescent="0.2"/>
    <row r="558" s="45" customFormat="1" ht="12.95" customHeight="1" x14ac:dyDescent="0.2"/>
    <row r="559" s="45" customFormat="1" ht="12.95" customHeight="1" x14ac:dyDescent="0.2"/>
    <row r="560" s="45" customFormat="1" ht="12.95" customHeight="1" x14ac:dyDescent="0.2"/>
    <row r="561" s="45" customFormat="1" ht="12.95" customHeight="1" x14ac:dyDescent="0.2"/>
    <row r="562" s="45" customFormat="1" ht="12.95" customHeight="1" x14ac:dyDescent="0.2"/>
    <row r="563" s="45" customFormat="1" ht="12.95" customHeight="1" x14ac:dyDescent="0.2"/>
    <row r="564" s="45" customFormat="1" ht="12.95" customHeight="1" x14ac:dyDescent="0.2"/>
    <row r="565" s="45" customFormat="1" ht="12.95" customHeight="1" x14ac:dyDescent="0.2"/>
    <row r="566" s="45" customFormat="1" ht="12.95" customHeight="1" x14ac:dyDescent="0.2"/>
    <row r="567" s="45" customFormat="1" ht="12.95" customHeight="1" x14ac:dyDescent="0.2"/>
    <row r="568" s="45" customFormat="1" ht="12.95" customHeight="1" x14ac:dyDescent="0.2"/>
    <row r="569" s="45" customFormat="1" ht="12.95" customHeight="1" x14ac:dyDescent="0.2"/>
    <row r="570" s="45" customFormat="1" ht="12.95" customHeight="1" x14ac:dyDescent="0.2"/>
    <row r="571" s="45" customFormat="1" ht="12.95" customHeight="1" x14ac:dyDescent="0.2"/>
    <row r="572" s="45" customFormat="1" ht="12.95" customHeight="1" x14ac:dyDescent="0.2"/>
    <row r="573" s="45" customFormat="1" ht="12.95" customHeight="1" x14ac:dyDescent="0.2"/>
    <row r="574" s="45" customFormat="1" ht="12.95" customHeight="1" x14ac:dyDescent="0.2"/>
    <row r="575" s="45" customFormat="1" ht="12.95" customHeight="1" x14ac:dyDescent="0.2"/>
    <row r="576" s="45" customFormat="1" ht="12.95" customHeight="1" x14ac:dyDescent="0.2"/>
    <row r="577" s="45" customFormat="1" ht="12.95" customHeight="1" x14ac:dyDescent="0.2"/>
    <row r="578" s="45" customFormat="1" ht="12.95" customHeight="1" x14ac:dyDescent="0.2"/>
    <row r="579" s="45" customFormat="1" ht="12.95" customHeight="1" x14ac:dyDescent="0.2"/>
    <row r="580" s="45" customFormat="1" ht="12.95" customHeight="1" x14ac:dyDescent="0.2"/>
    <row r="581" s="45" customFormat="1" ht="12.95" customHeight="1" x14ac:dyDescent="0.2"/>
    <row r="582" s="45" customFormat="1" ht="12.95" customHeight="1" x14ac:dyDescent="0.2"/>
    <row r="583" s="45" customFormat="1" ht="12.95" customHeight="1" x14ac:dyDescent="0.2"/>
    <row r="584" s="45" customFormat="1" ht="12.95" customHeight="1" x14ac:dyDescent="0.2"/>
    <row r="585" s="45" customFormat="1" ht="12.95" customHeight="1" x14ac:dyDescent="0.2"/>
    <row r="586" s="45" customFormat="1" ht="12.95" customHeight="1" x14ac:dyDescent="0.2"/>
    <row r="587" s="45" customFormat="1" ht="12.95" customHeight="1" x14ac:dyDescent="0.2"/>
    <row r="588" s="45" customFormat="1" ht="12.95" customHeight="1" x14ac:dyDescent="0.2"/>
    <row r="589" s="45" customFormat="1" ht="12.95" customHeight="1" x14ac:dyDescent="0.2"/>
    <row r="590" s="45" customFormat="1" ht="12.95" customHeight="1" x14ac:dyDescent="0.2"/>
    <row r="591" s="45" customFormat="1" ht="12.95" customHeight="1" x14ac:dyDescent="0.2"/>
    <row r="592" s="45" customFormat="1" ht="12.95" customHeight="1" x14ac:dyDescent="0.2"/>
    <row r="593" s="45" customFormat="1" ht="12.95" customHeight="1" x14ac:dyDescent="0.2"/>
    <row r="594" s="45" customFormat="1" ht="12.95" customHeight="1" x14ac:dyDescent="0.2"/>
    <row r="595" s="45" customFormat="1" ht="12.95" customHeight="1" x14ac:dyDescent="0.2"/>
    <row r="596" s="45" customFormat="1" ht="12.95" customHeight="1" x14ac:dyDescent="0.2"/>
    <row r="597" s="45" customFormat="1" ht="12.95" customHeight="1" x14ac:dyDescent="0.2"/>
    <row r="598" s="45" customFormat="1" ht="12.95" customHeight="1" x14ac:dyDescent="0.2"/>
    <row r="599" s="45" customFormat="1" ht="12.95" customHeight="1" x14ac:dyDescent="0.2"/>
    <row r="600" s="45" customFormat="1" ht="12.95" customHeight="1" x14ac:dyDescent="0.2"/>
    <row r="601" s="45" customFormat="1" ht="12.95" customHeight="1" x14ac:dyDescent="0.2"/>
    <row r="602" s="45" customFormat="1" ht="12.95" customHeight="1" x14ac:dyDescent="0.2"/>
    <row r="603" s="45" customFormat="1" ht="12.95" customHeight="1" x14ac:dyDescent="0.2"/>
    <row r="604" s="45" customFormat="1" ht="12.95" customHeight="1" x14ac:dyDescent="0.2"/>
    <row r="605" s="45" customFormat="1" ht="12.95" customHeight="1" x14ac:dyDescent="0.2"/>
    <row r="606" s="45" customFormat="1" ht="12.95" customHeight="1" x14ac:dyDescent="0.2"/>
    <row r="607" s="45" customFormat="1" ht="12.95" customHeight="1" x14ac:dyDescent="0.2"/>
    <row r="608" s="45" customFormat="1" ht="12.95" customHeight="1" x14ac:dyDescent="0.2"/>
    <row r="609" s="45" customFormat="1" ht="12.95" customHeight="1" x14ac:dyDescent="0.2"/>
    <row r="610" s="45" customFormat="1" ht="12.95" customHeight="1" x14ac:dyDescent="0.2"/>
    <row r="611" s="45" customFormat="1" ht="12.95" customHeight="1" x14ac:dyDescent="0.2"/>
    <row r="612" s="45" customFormat="1" ht="12.95" customHeight="1" x14ac:dyDescent="0.2"/>
    <row r="613" s="45" customFormat="1" ht="12.95" customHeight="1" x14ac:dyDescent="0.2"/>
    <row r="614" s="45" customFormat="1" ht="12.95" customHeight="1" x14ac:dyDescent="0.2"/>
    <row r="615" s="45" customFormat="1" ht="12.95" customHeight="1" x14ac:dyDescent="0.2"/>
    <row r="616" s="45" customFormat="1" ht="12.95" customHeight="1" x14ac:dyDescent="0.2"/>
    <row r="617" s="45" customFormat="1" ht="12.95" customHeight="1" x14ac:dyDescent="0.2"/>
    <row r="618" s="45" customFormat="1" ht="12.95" customHeight="1" x14ac:dyDescent="0.2"/>
    <row r="619" s="45" customFormat="1" ht="12.95" customHeight="1" x14ac:dyDescent="0.2"/>
    <row r="620" s="45" customFormat="1" ht="12.95" customHeight="1" x14ac:dyDescent="0.2"/>
    <row r="621" s="45" customFormat="1" ht="12.95" customHeight="1" x14ac:dyDescent="0.2"/>
    <row r="622" s="45" customFormat="1" ht="12.95" customHeight="1" x14ac:dyDescent="0.2"/>
    <row r="623" s="45" customFormat="1" ht="12.95" customHeight="1" x14ac:dyDescent="0.2"/>
    <row r="624" s="45" customFormat="1" ht="12.95" customHeight="1" x14ac:dyDescent="0.2"/>
    <row r="625" s="45" customFormat="1" ht="12.95" customHeight="1" x14ac:dyDescent="0.2"/>
    <row r="626" s="45" customFormat="1" ht="12.95" customHeight="1" x14ac:dyDescent="0.2"/>
    <row r="627" s="45" customFormat="1" ht="12.95" customHeight="1" x14ac:dyDescent="0.2"/>
    <row r="628" s="45" customFormat="1" ht="12.95" customHeight="1" x14ac:dyDescent="0.2"/>
    <row r="629" s="45" customFormat="1" ht="12.95" customHeight="1" x14ac:dyDescent="0.2"/>
    <row r="630" s="45" customFormat="1" ht="12.95" customHeight="1" x14ac:dyDescent="0.2"/>
    <row r="631" s="45" customFormat="1" ht="12.95" customHeight="1" x14ac:dyDescent="0.2"/>
    <row r="632" s="45" customFormat="1" ht="12.95" customHeight="1" x14ac:dyDescent="0.2"/>
    <row r="633" s="45" customFormat="1" ht="12.95" customHeight="1" x14ac:dyDescent="0.2"/>
    <row r="634" s="45" customFormat="1" ht="12.95" customHeight="1" x14ac:dyDescent="0.2"/>
    <row r="635" s="45" customFormat="1" ht="12.95" customHeight="1" x14ac:dyDescent="0.2"/>
    <row r="636" s="45" customFormat="1" ht="12.95" customHeight="1" x14ac:dyDescent="0.2"/>
    <row r="637" s="45" customFormat="1" ht="12.95" customHeight="1" x14ac:dyDescent="0.2"/>
    <row r="638" s="45" customFormat="1" ht="12.95" customHeight="1" x14ac:dyDescent="0.2"/>
    <row r="639" s="45" customFormat="1" ht="12.95" customHeight="1" x14ac:dyDescent="0.2"/>
    <row r="640" s="45" customFormat="1" ht="12.95" customHeight="1" x14ac:dyDescent="0.2"/>
    <row r="641" s="45" customFormat="1" ht="12.95" customHeight="1" x14ac:dyDescent="0.2"/>
    <row r="642" s="45" customFormat="1" ht="12.95" customHeight="1" x14ac:dyDescent="0.2"/>
    <row r="643" s="45" customFormat="1" ht="12.95" customHeight="1" x14ac:dyDescent="0.2"/>
    <row r="644" s="45" customFormat="1" ht="12.95" customHeight="1" x14ac:dyDescent="0.2"/>
    <row r="645" s="45" customFormat="1" ht="12.95" customHeight="1" x14ac:dyDescent="0.2"/>
    <row r="646" s="45" customFormat="1" ht="12.95" customHeight="1" x14ac:dyDescent="0.2"/>
    <row r="647" s="45" customFormat="1" ht="12.95" customHeight="1" x14ac:dyDescent="0.2"/>
    <row r="648" s="45" customFormat="1" ht="12.95" customHeight="1" x14ac:dyDescent="0.2"/>
    <row r="649" s="45" customFormat="1" ht="12.95" customHeight="1" x14ac:dyDescent="0.2"/>
    <row r="650" s="45" customFormat="1" ht="12.95" customHeight="1" x14ac:dyDescent="0.2"/>
    <row r="651" s="45" customFormat="1" ht="12.95" customHeight="1" x14ac:dyDescent="0.2"/>
    <row r="652" s="45" customFormat="1" ht="12.95" customHeight="1" x14ac:dyDescent="0.2"/>
    <row r="653" s="45" customFormat="1" ht="12.95" customHeight="1" x14ac:dyDescent="0.2"/>
    <row r="654" s="45" customFormat="1" ht="12.95" customHeight="1" x14ac:dyDescent="0.2"/>
    <row r="655" s="45" customFormat="1" ht="12.95" customHeight="1" x14ac:dyDescent="0.2"/>
    <row r="656" s="45" customFormat="1" ht="12.95" customHeight="1" x14ac:dyDescent="0.2"/>
    <row r="657" s="45" customFormat="1" ht="12.95" customHeight="1" x14ac:dyDescent="0.2"/>
    <row r="658" s="45" customFormat="1" ht="12.95" customHeight="1" x14ac:dyDescent="0.2"/>
    <row r="659" s="45" customFormat="1" ht="12.95" customHeight="1" x14ac:dyDescent="0.2"/>
    <row r="660" s="45" customFormat="1" ht="12.95" customHeight="1" x14ac:dyDescent="0.2"/>
    <row r="661" s="45" customFormat="1" ht="12.95" customHeight="1" x14ac:dyDescent="0.2"/>
    <row r="662" s="45" customFormat="1" ht="12.95" customHeight="1" x14ac:dyDescent="0.2"/>
    <row r="663" s="45" customFormat="1" ht="12.95" customHeight="1" x14ac:dyDescent="0.2"/>
    <row r="664" s="45" customFormat="1" ht="12.95" customHeight="1" x14ac:dyDescent="0.2"/>
    <row r="665" s="45" customFormat="1" ht="12.95" customHeight="1" x14ac:dyDescent="0.2"/>
    <row r="666" s="45" customFormat="1" ht="12.95" customHeight="1" x14ac:dyDescent="0.2"/>
    <row r="667" s="45" customFormat="1" ht="12.95" customHeight="1" x14ac:dyDescent="0.2"/>
    <row r="668" s="45" customFormat="1" ht="12.95" customHeight="1" x14ac:dyDescent="0.2"/>
    <row r="669" s="45" customFormat="1" ht="12.95" customHeight="1" x14ac:dyDescent="0.2"/>
    <row r="670" s="45" customFormat="1" ht="12.95" customHeight="1" x14ac:dyDescent="0.2"/>
    <row r="671" s="45" customFormat="1" ht="12.95" customHeight="1" x14ac:dyDescent="0.2"/>
    <row r="672" s="45" customFormat="1" ht="12.95" customHeight="1" x14ac:dyDescent="0.2"/>
    <row r="673" s="45" customFormat="1" ht="12.95" customHeight="1" x14ac:dyDescent="0.2"/>
    <row r="674" s="45" customFormat="1" ht="12.95" customHeight="1" x14ac:dyDescent="0.2"/>
    <row r="675" s="45" customFormat="1" ht="12.95" customHeight="1" x14ac:dyDescent="0.2"/>
    <row r="676" s="45" customFormat="1" ht="12.95" customHeight="1" x14ac:dyDescent="0.2"/>
    <row r="677" s="45" customFormat="1" ht="12.95" customHeight="1" x14ac:dyDescent="0.2"/>
    <row r="678" s="45" customFormat="1" ht="12.95" customHeight="1" x14ac:dyDescent="0.2"/>
    <row r="679" s="45" customFormat="1" ht="12.95" customHeight="1" x14ac:dyDescent="0.2"/>
    <row r="680" s="45" customFormat="1" ht="12.95" customHeight="1" x14ac:dyDescent="0.2"/>
    <row r="681" s="45" customFormat="1" ht="12.95" customHeight="1" x14ac:dyDescent="0.2"/>
    <row r="682" s="45" customFormat="1" ht="12.95" customHeight="1" x14ac:dyDescent="0.2"/>
    <row r="683" s="45" customFormat="1" ht="12.95" customHeight="1" x14ac:dyDescent="0.2"/>
    <row r="684" s="45" customFormat="1" ht="12.95" customHeight="1" x14ac:dyDescent="0.2"/>
    <row r="685" s="45" customFormat="1" ht="12.95" customHeight="1" x14ac:dyDescent="0.2"/>
    <row r="686" s="45" customFormat="1" ht="12.95" customHeight="1" x14ac:dyDescent="0.2"/>
    <row r="687" s="45" customFormat="1" ht="12.95" customHeight="1" x14ac:dyDescent="0.2"/>
    <row r="688" s="45" customFormat="1" ht="12.95" customHeight="1" x14ac:dyDescent="0.2"/>
    <row r="689" s="45" customFormat="1" ht="12.95" customHeight="1" x14ac:dyDescent="0.2"/>
    <row r="690" s="45" customFormat="1" ht="12.95" customHeight="1" x14ac:dyDescent="0.2"/>
    <row r="691" s="45" customFormat="1" ht="12.95" customHeight="1" x14ac:dyDescent="0.2"/>
    <row r="692" s="45" customFormat="1" ht="12.95" customHeight="1" x14ac:dyDescent="0.2"/>
    <row r="693" s="45" customFormat="1" ht="12.95" customHeight="1" x14ac:dyDescent="0.2"/>
    <row r="694" s="45" customFormat="1" ht="12.95" customHeight="1" x14ac:dyDescent="0.2"/>
    <row r="695" s="45" customFormat="1" ht="12.95" customHeight="1" x14ac:dyDescent="0.2"/>
    <row r="696" s="45" customFormat="1" ht="12.95" customHeight="1" x14ac:dyDescent="0.2"/>
    <row r="697" s="45" customFormat="1" ht="12.95" customHeight="1" x14ac:dyDescent="0.2"/>
    <row r="698" s="45" customFormat="1" ht="12.95" customHeight="1" x14ac:dyDescent="0.2"/>
    <row r="699" s="45" customFormat="1" ht="12.95" customHeight="1" x14ac:dyDescent="0.2"/>
    <row r="700" s="45" customFormat="1" ht="12.95" customHeight="1" x14ac:dyDescent="0.2"/>
    <row r="701" s="45" customFormat="1" ht="12.95" customHeight="1" x14ac:dyDescent="0.2"/>
    <row r="702" s="45" customFormat="1" ht="12.95" customHeight="1" x14ac:dyDescent="0.2"/>
    <row r="703" s="45" customFormat="1" ht="12.95" customHeight="1" x14ac:dyDescent="0.2"/>
    <row r="704" s="45" customFormat="1" ht="12.95" customHeight="1" x14ac:dyDescent="0.2"/>
    <row r="705" s="45" customFormat="1" ht="12.95" customHeight="1" x14ac:dyDescent="0.2"/>
    <row r="706" s="45" customFormat="1" ht="12.95" customHeight="1" x14ac:dyDescent="0.2"/>
    <row r="707" s="45" customFormat="1" ht="12.95" customHeight="1" x14ac:dyDescent="0.2"/>
    <row r="708" s="45" customFormat="1" ht="12.95" customHeight="1" x14ac:dyDescent="0.2"/>
    <row r="709" s="45" customFormat="1" ht="12.95" customHeight="1" x14ac:dyDescent="0.2"/>
    <row r="710" s="45" customFormat="1" ht="12.95" customHeight="1" x14ac:dyDescent="0.2"/>
    <row r="711" s="45" customFormat="1" ht="12.95" customHeight="1" x14ac:dyDescent="0.2"/>
    <row r="712" s="45" customFormat="1" ht="12.95" customHeight="1" x14ac:dyDescent="0.2"/>
    <row r="713" s="45" customFormat="1" ht="12.95" customHeight="1" x14ac:dyDescent="0.2"/>
    <row r="714" s="45" customFormat="1" ht="12.95" customHeight="1" x14ac:dyDescent="0.2"/>
    <row r="715" s="45" customFormat="1" ht="12.95" customHeight="1" x14ac:dyDescent="0.2"/>
    <row r="716" s="45" customFormat="1" ht="12.95" customHeight="1" x14ac:dyDescent="0.2"/>
    <row r="717" s="45" customFormat="1" ht="12.95" customHeight="1" x14ac:dyDescent="0.2"/>
    <row r="718" s="45" customFormat="1" ht="12.95" customHeight="1" x14ac:dyDescent="0.2"/>
    <row r="719" s="45" customFormat="1" ht="12.95" customHeight="1" x14ac:dyDescent="0.2"/>
    <row r="720" s="45" customFormat="1" ht="12.95" customHeight="1" x14ac:dyDescent="0.2"/>
    <row r="721" s="45" customFormat="1" ht="12.95" customHeight="1" x14ac:dyDescent="0.2"/>
    <row r="722" s="45" customFormat="1" ht="12.95" customHeight="1" x14ac:dyDescent="0.2"/>
    <row r="723" s="45" customFormat="1" ht="12.95" customHeight="1" x14ac:dyDescent="0.2"/>
    <row r="724" s="45" customFormat="1" ht="12.95" customHeight="1" x14ac:dyDescent="0.2"/>
    <row r="725" s="45" customFormat="1" ht="12.95" customHeight="1" x14ac:dyDescent="0.2"/>
    <row r="726" s="45" customFormat="1" ht="12.95" customHeight="1" x14ac:dyDescent="0.2"/>
    <row r="727" s="45" customFormat="1" ht="12.95" customHeight="1" x14ac:dyDescent="0.2"/>
    <row r="728" s="45" customFormat="1" ht="12.95" customHeight="1" x14ac:dyDescent="0.2"/>
    <row r="729" s="45" customFormat="1" ht="12.95" customHeight="1" x14ac:dyDescent="0.2"/>
    <row r="730" s="45" customFormat="1" ht="12.95" customHeight="1" x14ac:dyDescent="0.2"/>
    <row r="731" s="45" customFormat="1" ht="12.95" customHeight="1" x14ac:dyDescent="0.2"/>
    <row r="732" s="45" customFormat="1" ht="12.95" customHeight="1" x14ac:dyDescent="0.2"/>
    <row r="733" s="45" customFormat="1" ht="12.95" customHeight="1" x14ac:dyDescent="0.2"/>
    <row r="734" s="45" customFormat="1" ht="12.95" customHeight="1" x14ac:dyDescent="0.2"/>
    <row r="735" s="45" customFormat="1" ht="12.95" customHeight="1" x14ac:dyDescent="0.2"/>
    <row r="736" s="45" customFormat="1" ht="12.95" customHeight="1" x14ac:dyDescent="0.2"/>
    <row r="737" s="45" customFormat="1" ht="12.95" customHeight="1" x14ac:dyDescent="0.2"/>
    <row r="738" s="45" customFormat="1" ht="12.95" customHeight="1" x14ac:dyDescent="0.2"/>
    <row r="739" s="45" customFormat="1" ht="12.95" customHeight="1" x14ac:dyDescent="0.2"/>
    <row r="740" s="45" customFormat="1" ht="12.95" customHeight="1" x14ac:dyDescent="0.2"/>
    <row r="741" s="45" customFormat="1" ht="12.95" customHeight="1" x14ac:dyDescent="0.2"/>
    <row r="742" s="45" customFormat="1" ht="12.95" customHeight="1" x14ac:dyDescent="0.2"/>
    <row r="743" s="45" customFormat="1" ht="12.95" customHeight="1" x14ac:dyDescent="0.2"/>
    <row r="744" s="45" customFormat="1" ht="12.95" customHeight="1" x14ac:dyDescent="0.2"/>
    <row r="745" s="45" customFormat="1" ht="12.95" customHeight="1" x14ac:dyDescent="0.2"/>
    <row r="746" s="45" customFormat="1" ht="12.95" customHeight="1" x14ac:dyDescent="0.2"/>
    <row r="747" s="45" customFormat="1" ht="12.95" customHeight="1" x14ac:dyDescent="0.2"/>
    <row r="748" s="45" customFormat="1" ht="12.95" customHeight="1" x14ac:dyDescent="0.2"/>
    <row r="749" s="45" customFormat="1" ht="12.95" customHeight="1" x14ac:dyDescent="0.2"/>
    <row r="750" s="45" customFormat="1" ht="12.95" customHeight="1" x14ac:dyDescent="0.2"/>
    <row r="751" s="45" customFormat="1" ht="12.95" customHeight="1" x14ac:dyDescent="0.2"/>
    <row r="752" s="45" customFormat="1" ht="12.95" customHeight="1" x14ac:dyDescent="0.2"/>
    <row r="753" s="45" customFormat="1" ht="12.95" customHeight="1" x14ac:dyDescent="0.2"/>
    <row r="754" s="45" customFormat="1" ht="12.95" customHeight="1" x14ac:dyDescent="0.2"/>
    <row r="755" s="45" customFormat="1" ht="12.95" customHeight="1" x14ac:dyDescent="0.2"/>
    <row r="756" s="45" customFormat="1" ht="12.95" customHeight="1" x14ac:dyDescent="0.2"/>
    <row r="757" s="45" customFormat="1" ht="12.95" customHeight="1" x14ac:dyDescent="0.2"/>
    <row r="758" s="45" customFormat="1" ht="12.95" customHeight="1" x14ac:dyDescent="0.2"/>
    <row r="759" s="45" customFormat="1" ht="12.95" customHeight="1" x14ac:dyDescent="0.2"/>
    <row r="760" s="45" customFormat="1" ht="12.95" customHeight="1" x14ac:dyDescent="0.2"/>
    <row r="761" s="45" customFormat="1" ht="12.95" customHeight="1" x14ac:dyDescent="0.2"/>
    <row r="762" s="45" customFormat="1" ht="12.95" customHeight="1" x14ac:dyDescent="0.2"/>
    <row r="763" s="45" customFormat="1" ht="12.95" customHeight="1" x14ac:dyDescent="0.2"/>
    <row r="764" s="45" customFormat="1" ht="12.95" customHeight="1" x14ac:dyDescent="0.2"/>
    <row r="765" s="45" customFormat="1" ht="12.95" customHeight="1" x14ac:dyDescent="0.2"/>
    <row r="766" s="45" customFormat="1" ht="12.95" customHeight="1" x14ac:dyDescent="0.2"/>
    <row r="767" s="45" customFormat="1" ht="12.95" customHeight="1" x14ac:dyDescent="0.2"/>
    <row r="768" s="45" customFormat="1" ht="12.95" customHeight="1" x14ac:dyDescent="0.2"/>
    <row r="769" s="45" customFormat="1" ht="12.95" customHeight="1" x14ac:dyDescent="0.2"/>
    <row r="770" s="45" customFormat="1" ht="12.95" customHeight="1" x14ac:dyDescent="0.2"/>
    <row r="771" s="45" customFormat="1" ht="12.95" customHeight="1" x14ac:dyDescent="0.2"/>
    <row r="772" s="45" customFormat="1" ht="12.95" customHeight="1" x14ac:dyDescent="0.2"/>
    <row r="773" s="45" customFormat="1" ht="12.95" customHeight="1" x14ac:dyDescent="0.2"/>
    <row r="774" s="45" customFormat="1" ht="12.95" customHeight="1" x14ac:dyDescent="0.2"/>
    <row r="775" s="45" customFormat="1" ht="12.95" customHeight="1" x14ac:dyDescent="0.2"/>
    <row r="776" s="45" customFormat="1" ht="12.95" customHeight="1" x14ac:dyDescent="0.2"/>
    <row r="777" s="45" customFormat="1" ht="12.95" customHeight="1" x14ac:dyDescent="0.2"/>
    <row r="778" s="45" customFormat="1" ht="12.95" customHeight="1" x14ac:dyDescent="0.2"/>
    <row r="779" s="45" customFormat="1" ht="12.95" customHeight="1" x14ac:dyDescent="0.2"/>
    <row r="780" s="45" customFormat="1" ht="12.95" customHeight="1" x14ac:dyDescent="0.2"/>
    <row r="781" s="45" customFormat="1" ht="12.95" customHeight="1" x14ac:dyDescent="0.2"/>
    <row r="782" s="45" customFormat="1" ht="12.95" customHeight="1" x14ac:dyDescent="0.2"/>
    <row r="783" s="45" customFormat="1" ht="12.95" customHeight="1" x14ac:dyDescent="0.2"/>
    <row r="784" s="45" customFormat="1" ht="12.95" customHeight="1" x14ac:dyDescent="0.2"/>
    <row r="785" s="45" customFormat="1" ht="12.95" customHeight="1" x14ac:dyDescent="0.2"/>
    <row r="786" s="45" customFormat="1" ht="12.95" customHeight="1" x14ac:dyDescent="0.2"/>
    <row r="787" s="45" customFormat="1" ht="12.95" customHeight="1" x14ac:dyDescent="0.2"/>
    <row r="788" s="45" customFormat="1" ht="12.95" customHeight="1" x14ac:dyDescent="0.2"/>
    <row r="789" s="45" customFormat="1" ht="12.95" customHeight="1" x14ac:dyDescent="0.2"/>
    <row r="790" s="45" customFormat="1" ht="12.95" customHeight="1" x14ac:dyDescent="0.2"/>
    <row r="791" s="45" customFormat="1" ht="12.95" customHeight="1" x14ac:dyDescent="0.2"/>
    <row r="792" s="45" customFormat="1" ht="12.95" customHeight="1" x14ac:dyDescent="0.2"/>
    <row r="793" s="45" customFormat="1" ht="12.95" customHeight="1" x14ac:dyDescent="0.2"/>
    <row r="794" s="45" customFormat="1" ht="12.95" customHeight="1" x14ac:dyDescent="0.2"/>
    <row r="795" s="45" customFormat="1" ht="12.95" customHeight="1" x14ac:dyDescent="0.2"/>
    <row r="796" s="45" customFormat="1" ht="12.95" customHeight="1" x14ac:dyDescent="0.2"/>
    <row r="797" s="45" customFormat="1" ht="12.95" customHeight="1" x14ac:dyDescent="0.2"/>
    <row r="798" s="45" customFormat="1" ht="12.95" customHeight="1" x14ac:dyDescent="0.2"/>
    <row r="799" s="45" customFormat="1" ht="12.95" customHeight="1" x14ac:dyDescent="0.2"/>
    <row r="800" s="45" customFormat="1" ht="12.95" customHeight="1" x14ac:dyDescent="0.2"/>
    <row r="801" s="45" customFormat="1" ht="12.95" customHeight="1" x14ac:dyDescent="0.2"/>
    <row r="802" s="45" customFormat="1" ht="12.95" customHeight="1" x14ac:dyDescent="0.2"/>
    <row r="803" s="45" customFormat="1" ht="12.95" customHeight="1" x14ac:dyDescent="0.2"/>
    <row r="804" s="45" customFormat="1" ht="12.95" customHeight="1" x14ac:dyDescent="0.2"/>
    <row r="805" s="45" customFormat="1" ht="12.95" customHeight="1" x14ac:dyDescent="0.2"/>
    <row r="806" s="45" customFormat="1" ht="12.95" customHeight="1" x14ac:dyDescent="0.2"/>
    <row r="807" s="45" customFormat="1" ht="12.95" customHeight="1" x14ac:dyDescent="0.2"/>
    <row r="808" s="45" customFormat="1" ht="12.95" customHeight="1" x14ac:dyDescent="0.2"/>
    <row r="809" s="45" customFormat="1" ht="12.95" customHeight="1" x14ac:dyDescent="0.2"/>
    <row r="810" s="45" customFormat="1" ht="12.95" customHeight="1" x14ac:dyDescent="0.2"/>
    <row r="811" s="45" customFormat="1" ht="12.95" customHeight="1" x14ac:dyDescent="0.2"/>
    <row r="812" s="45" customFormat="1" ht="12.95" customHeight="1" x14ac:dyDescent="0.2"/>
    <row r="813" s="45" customFormat="1" ht="12.95" customHeight="1" x14ac:dyDescent="0.2"/>
    <row r="814" s="45" customFormat="1" ht="12.95" customHeight="1" x14ac:dyDescent="0.2"/>
    <row r="815" s="45" customFormat="1" ht="12.95" customHeight="1" x14ac:dyDescent="0.2"/>
    <row r="816" s="45" customFormat="1" ht="12.95" customHeight="1" x14ac:dyDescent="0.2"/>
    <row r="817" s="45" customFormat="1" ht="12.95" customHeight="1" x14ac:dyDescent="0.2"/>
    <row r="818" s="45" customFormat="1" ht="12.95" customHeight="1" x14ac:dyDescent="0.2"/>
    <row r="819" s="45" customFormat="1" ht="12.95" customHeight="1" x14ac:dyDescent="0.2"/>
    <row r="820" s="45" customFormat="1" ht="12.95" customHeight="1" x14ac:dyDescent="0.2"/>
    <row r="821" s="45" customFormat="1" ht="12.95" customHeight="1" x14ac:dyDescent="0.2"/>
    <row r="822" s="45" customFormat="1" ht="12.95" customHeight="1" x14ac:dyDescent="0.2"/>
    <row r="823" s="45" customFormat="1" ht="12.95" customHeight="1" x14ac:dyDescent="0.2"/>
    <row r="824" s="45" customFormat="1" ht="12.95" customHeight="1" x14ac:dyDescent="0.2"/>
    <row r="825" s="45" customFormat="1" ht="12.95" customHeight="1" x14ac:dyDescent="0.2"/>
    <row r="826" s="45" customFormat="1" ht="12.95" customHeight="1" x14ac:dyDescent="0.2"/>
    <row r="827" s="45" customFormat="1" ht="12.95" customHeight="1" x14ac:dyDescent="0.2"/>
    <row r="828" s="45" customFormat="1" ht="12.95" customHeight="1" x14ac:dyDescent="0.2"/>
    <row r="829" s="45" customFormat="1" ht="12.95" customHeight="1" x14ac:dyDescent="0.2"/>
    <row r="830" s="45" customFormat="1" ht="12.95" customHeight="1" x14ac:dyDescent="0.2"/>
    <row r="831" s="45" customFormat="1" ht="12.95" customHeight="1" x14ac:dyDescent="0.2"/>
    <row r="832" s="45" customFormat="1" ht="12.95" customHeight="1" x14ac:dyDescent="0.2"/>
    <row r="833" s="45" customFormat="1" ht="12.95" customHeight="1" x14ac:dyDescent="0.2"/>
    <row r="834" s="45" customFormat="1" ht="12.95" customHeight="1" x14ac:dyDescent="0.2"/>
    <row r="835" s="45" customFormat="1" ht="12.95" customHeight="1" x14ac:dyDescent="0.2"/>
    <row r="836" s="45" customFormat="1" ht="12.95" customHeight="1" x14ac:dyDescent="0.2"/>
    <row r="837" s="45" customFormat="1" ht="12.95" customHeight="1" x14ac:dyDescent="0.2"/>
    <row r="838" s="45" customFormat="1" ht="12.95" customHeight="1" x14ac:dyDescent="0.2"/>
    <row r="839" s="45" customFormat="1" ht="12.95" customHeight="1" x14ac:dyDescent="0.2"/>
    <row r="840" s="45" customFormat="1" ht="12.95" customHeight="1" x14ac:dyDescent="0.2"/>
    <row r="841" s="45" customFormat="1" ht="12.95" customHeight="1" x14ac:dyDescent="0.2"/>
    <row r="842" s="45" customFormat="1" ht="12.95" customHeight="1" x14ac:dyDescent="0.2"/>
    <row r="843" s="45" customFormat="1" ht="12.95" customHeight="1" x14ac:dyDescent="0.2"/>
    <row r="844" s="45" customFormat="1" ht="12.95" customHeight="1" x14ac:dyDescent="0.2"/>
    <row r="845" s="45" customFormat="1" ht="12.95" customHeight="1" x14ac:dyDescent="0.2"/>
    <row r="846" s="45" customFormat="1" ht="12.95" customHeight="1" x14ac:dyDescent="0.2"/>
    <row r="847" s="45" customFormat="1" ht="12.95" customHeight="1" x14ac:dyDescent="0.2"/>
    <row r="848" s="45" customFormat="1" ht="12.95" customHeight="1" x14ac:dyDescent="0.2"/>
    <row r="849" s="45" customFormat="1" ht="12.95" customHeight="1" x14ac:dyDescent="0.2"/>
    <row r="850" s="45" customFormat="1" ht="12.95" customHeight="1" x14ac:dyDescent="0.2"/>
    <row r="851" s="45" customFormat="1" ht="12.95" customHeight="1" x14ac:dyDescent="0.2"/>
    <row r="852" s="45" customFormat="1" ht="12.95" customHeight="1" x14ac:dyDescent="0.2"/>
    <row r="853" s="45" customFormat="1" ht="12.95" customHeight="1" x14ac:dyDescent="0.2"/>
    <row r="854" s="45" customFormat="1" ht="12.95" customHeight="1" x14ac:dyDescent="0.2"/>
    <row r="855" s="45" customFormat="1" ht="12.95" customHeight="1" x14ac:dyDescent="0.2"/>
    <row r="856" s="45" customFormat="1" ht="12.95" customHeight="1" x14ac:dyDescent="0.2"/>
    <row r="857" s="45" customFormat="1" ht="12.95" customHeight="1" x14ac:dyDescent="0.2"/>
    <row r="858" s="45" customFormat="1" ht="12.95" customHeight="1" x14ac:dyDescent="0.2"/>
    <row r="859" s="45" customFormat="1" ht="12.95" customHeight="1" x14ac:dyDescent="0.2"/>
    <row r="860" s="45" customFormat="1" ht="12.95" customHeight="1" x14ac:dyDescent="0.2"/>
    <row r="861" s="45" customFormat="1" ht="12.95" customHeight="1" x14ac:dyDescent="0.2"/>
    <row r="862" s="45" customFormat="1" ht="12.95" customHeight="1" x14ac:dyDescent="0.2"/>
    <row r="863" s="45" customFormat="1" ht="12.95" customHeight="1" x14ac:dyDescent="0.2"/>
    <row r="864" s="45" customFormat="1" ht="12.95" customHeight="1" x14ac:dyDescent="0.2"/>
    <row r="865" s="45" customFormat="1" ht="12.95" customHeight="1" x14ac:dyDescent="0.2"/>
    <row r="866" s="45" customFormat="1" ht="12.95" customHeight="1" x14ac:dyDescent="0.2"/>
    <row r="867" s="45" customFormat="1" ht="12.95" customHeight="1" x14ac:dyDescent="0.2"/>
    <row r="868" s="45" customFormat="1" ht="12.95" customHeight="1" x14ac:dyDescent="0.2"/>
    <row r="869" s="45" customFormat="1" ht="12.95" customHeight="1" x14ac:dyDescent="0.2"/>
    <row r="870" s="45" customFormat="1" ht="12.95" customHeight="1" x14ac:dyDescent="0.2"/>
    <row r="871" s="45" customFormat="1" ht="12.95" customHeight="1" x14ac:dyDescent="0.2"/>
    <row r="872" s="45" customFormat="1" ht="12.95" customHeight="1" x14ac:dyDescent="0.2"/>
    <row r="873" s="45" customFormat="1" ht="12.95" customHeight="1" x14ac:dyDescent="0.2"/>
    <row r="874" s="45" customFormat="1" ht="12.95" customHeight="1" x14ac:dyDescent="0.2"/>
    <row r="875" s="45" customFormat="1" ht="12.95" customHeight="1" x14ac:dyDescent="0.2"/>
    <row r="876" s="45" customFormat="1" ht="12.95" customHeight="1" x14ac:dyDescent="0.2"/>
    <row r="877" s="45" customFormat="1" ht="12.95" customHeight="1" x14ac:dyDescent="0.2"/>
    <row r="878" s="45" customFormat="1" ht="12.95" customHeight="1" x14ac:dyDescent="0.2"/>
    <row r="879" s="45" customFormat="1" ht="12.95" customHeight="1" x14ac:dyDescent="0.2"/>
    <row r="880" s="45" customFormat="1" ht="12.95" customHeight="1" x14ac:dyDescent="0.2"/>
    <row r="881" s="45" customFormat="1" ht="12.95" customHeight="1" x14ac:dyDescent="0.2"/>
    <row r="882" s="45" customFormat="1" ht="12.95" customHeight="1" x14ac:dyDescent="0.2"/>
    <row r="883" s="45" customFormat="1" ht="12.95" customHeight="1" x14ac:dyDescent="0.2"/>
    <row r="884" s="45" customFormat="1" ht="12.95" customHeight="1" x14ac:dyDescent="0.2"/>
    <row r="885" s="45" customFormat="1" ht="12.95" customHeight="1" x14ac:dyDescent="0.2"/>
    <row r="886" s="45" customFormat="1" ht="12.95" customHeight="1" x14ac:dyDescent="0.2"/>
    <row r="887" s="45" customFormat="1" ht="12.95" customHeight="1" x14ac:dyDescent="0.2"/>
    <row r="888" s="45" customFormat="1" ht="12.95" customHeight="1" x14ac:dyDescent="0.2"/>
    <row r="889" s="45" customFormat="1" ht="12.95" customHeight="1" x14ac:dyDescent="0.2"/>
    <row r="890" s="45" customFormat="1" ht="12.95" customHeight="1" x14ac:dyDescent="0.2"/>
    <row r="891" s="45" customFormat="1" ht="12.95" customHeight="1" x14ac:dyDescent="0.2"/>
    <row r="892" s="45" customFormat="1" ht="12.95" customHeight="1" x14ac:dyDescent="0.2"/>
    <row r="893" s="45" customFormat="1" ht="12.95" customHeight="1" x14ac:dyDescent="0.2"/>
    <row r="894" s="45" customFormat="1" ht="12.95" customHeight="1" x14ac:dyDescent="0.2"/>
    <row r="895" s="45" customFormat="1" ht="12.95" customHeight="1" x14ac:dyDescent="0.2"/>
    <row r="896" s="45" customFormat="1" ht="12.95" customHeight="1" x14ac:dyDescent="0.2"/>
    <row r="897" s="45" customFormat="1" ht="12.95" customHeight="1" x14ac:dyDescent="0.2"/>
    <row r="898" s="45" customFormat="1" ht="12.95" customHeight="1" x14ac:dyDescent="0.2"/>
    <row r="899" s="45" customFormat="1" ht="12.95" customHeight="1" x14ac:dyDescent="0.2"/>
    <row r="900" s="45" customFormat="1" ht="12.95" customHeight="1" x14ac:dyDescent="0.2"/>
    <row r="901" s="45" customFormat="1" ht="12.95" customHeight="1" x14ac:dyDescent="0.2"/>
    <row r="902" s="45" customFormat="1" ht="12.95" customHeight="1" x14ac:dyDescent="0.2"/>
    <row r="903" s="45" customFormat="1" ht="12.95" customHeight="1" x14ac:dyDescent="0.2"/>
    <row r="904" s="45" customFormat="1" ht="12.95" customHeight="1" x14ac:dyDescent="0.2"/>
    <row r="905" s="45" customFormat="1" ht="12.95" customHeight="1" x14ac:dyDescent="0.2"/>
    <row r="906" s="45" customFormat="1" ht="12.95" customHeight="1" x14ac:dyDescent="0.2"/>
    <row r="907" s="45" customFormat="1" ht="12.95" customHeight="1" x14ac:dyDescent="0.2"/>
    <row r="908" s="45" customFormat="1" ht="12.95" customHeight="1" x14ac:dyDescent="0.2"/>
    <row r="909" s="45" customFormat="1" ht="12.95" customHeight="1" x14ac:dyDescent="0.2"/>
    <row r="910" s="45" customFormat="1" ht="12.95" customHeight="1" x14ac:dyDescent="0.2"/>
    <row r="911" s="45" customFormat="1" ht="12.95" customHeight="1" x14ac:dyDescent="0.2"/>
    <row r="912" s="45" customFormat="1" ht="12.95" customHeight="1" x14ac:dyDescent="0.2"/>
    <row r="913" s="45" customFormat="1" ht="12.95" customHeight="1" x14ac:dyDescent="0.2"/>
    <row r="914" s="45" customFormat="1" ht="12.95" customHeight="1" x14ac:dyDescent="0.2"/>
    <row r="915" s="45" customFormat="1" ht="12.95" customHeight="1" x14ac:dyDescent="0.2"/>
    <row r="916" s="45" customFormat="1" ht="12.95" customHeight="1" x14ac:dyDescent="0.2"/>
    <row r="917" s="45" customFormat="1" ht="12.95" customHeight="1" x14ac:dyDescent="0.2"/>
    <row r="918" s="45" customFormat="1" ht="12.95" customHeight="1" x14ac:dyDescent="0.2"/>
    <row r="919" s="45" customFormat="1" ht="12.95" customHeight="1" x14ac:dyDescent="0.2"/>
    <row r="920" s="45" customFormat="1" ht="12.95" customHeight="1" x14ac:dyDescent="0.2"/>
    <row r="921" s="45" customFormat="1" ht="12.95" customHeight="1" x14ac:dyDescent="0.2"/>
    <row r="922" s="45" customFormat="1" ht="12.95" customHeight="1" x14ac:dyDescent="0.2"/>
    <row r="923" s="45" customFormat="1" ht="12.95" customHeight="1" x14ac:dyDescent="0.2"/>
    <row r="924" s="45" customFormat="1" ht="12.95" customHeight="1" x14ac:dyDescent="0.2"/>
    <row r="925" s="45" customFormat="1" ht="12.95" customHeight="1" x14ac:dyDescent="0.2"/>
    <row r="926" s="45" customFormat="1" ht="12.95" customHeight="1" x14ac:dyDescent="0.2"/>
    <row r="927" s="45" customFormat="1" ht="12.95" customHeight="1" x14ac:dyDescent="0.2"/>
    <row r="928" s="45" customFormat="1" ht="12.95" customHeight="1" x14ac:dyDescent="0.2"/>
    <row r="929" s="45" customFormat="1" ht="12.95" customHeight="1" x14ac:dyDescent="0.2"/>
    <row r="930" s="45" customFormat="1" ht="12.95" customHeight="1" x14ac:dyDescent="0.2"/>
    <row r="931" s="45" customFormat="1" ht="12.95" customHeight="1" x14ac:dyDescent="0.2"/>
    <row r="932" s="45" customFormat="1" ht="12.95" customHeight="1" x14ac:dyDescent="0.2"/>
    <row r="933" s="45" customFormat="1" ht="12.95" customHeight="1" x14ac:dyDescent="0.2"/>
    <row r="934" s="45" customFormat="1" ht="12.95" customHeight="1" x14ac:dyDescent="0.2"/>
    <row r="935" s="45" customFormat="1" ht="12.95" customHeight="1" x14ac:dyDescent="0.2"/>
    <row r="936" s="45" customFormat="1" ht="12.95" customHeight="1" x14ac:dyDescent="0.2"/>
    <row r="937" s="45" customFormat="1" ht="12.95" customHeight="1" x14ac:dyDescent="0.2"/>
    <row r="938" s="45" customFormat="1" ht="12.95" customHeight="1" x14ac:dyDescent="0.2"/>
    <row r="939" s="45" customFormat="1" ht="12.95" customHeight="1" x14ac:dyDescent="0.2"/>
    <row r="940" s="45" customFormat="1" ht="12.95" customHeight="1" x14ac:dyDescent="0.2"/>
    <row r="941" s="45" customFormat="1" ht="12.95" customHeight="1" x14ac:dyDescent="0.2"/>
    <row r="942" s="45" customFormat="1" ht="12.95" customHeight="1" x14ac:dyDescent="0.2"/>
    <row r="943" s="45" customFormat="1" ht="12.95" customHeight="1" x14ac:dyDescent="0.2"/>
    <row r="944" s="45" customFormat="1" ht="12.95" customHeight="1" x14ac:dyDescent="0.2"/>
    <row r="945" s="45" customFormat="1" ht="12.95" customHeight="1" x14ac:dyDescent="0.2"/>
    <row r="946" s="45" customFormat="1" ht="12.95" customHeight="1" x14ac:dyDescent="0.2"/>
    <row r="947" s="45" customFormat="1" ht="12.95" customHeight="1" x14ac:dyDescent="0.2"/>
    <row r="948" s="45" customFormat="1" ht="12.95" customHeight="1" x14ac:dyDescent="0.2"/>
    <row r="949" s="45" customFormat="1" ht="12.95" customHeight="1" x14ac:dyDescent="0.2"/>
    <row r="950" s="45" customFormat="1" ht="12.95" customHeight="1" x14ac:dyDescent="0.2"/>
    <row r="951" s="45" customFormat="1" ht="12.95" customHeight="1" x14ac:dyDescent="0.2"/>
    <row r="952" s="45" customFormat="1" ht="12.95" customHeight="1" x14ac:dyDescent="0.2"/>
    <row r="953" s="45" customFormat="1" ht="12.95" customHeight="1" x14ac:dyDescent="0.2"/>
    <row r="954" s="45" customFormat="1" ht="12.95" customHeight="1" x14ac:dyDescent="0.2"/>
    <row r="955" s="45" customFormat="1" ht="12.95" customHeight="1" x14ac:dyDescent="0.2"/>
    <row r="956" s="45" customFormat="1" ht="12.95" customHeight="1" x14ac:dyDescent="0.2"/>
    <row r="957" s="45" customFormat="1" ht="12.95" customHeight="1" x14ac:dyDescent="0.2"/>
    <row r="958" s="45" customFormat="1" ht="12.95" customHeight="1" x14ac:dyDescent="0.2"/>
    <row r="959" s="45" customFormat="1" ht="12.95" customHeight="1" x14ac:dyDescent="0.2"/>
    <row r="960" s="45" customFormat="1" ht="12.95" customHeight="1" x14ac:dyDescent="0.2"/>
    <row r="961" s="45" customFormat="1" ht="12.95" customHeight="1" x14ac:dyDescent="0.2"/>
    <row r="962" s="45" customFormat="1" ht="12.95" customHeight="1" x14ac:dyDescent="0.2"/>
    <row r="963" s="45" customFormat="1" ht="12.95" customHeight="1" x14ac:dyDescent="0.2"/>
    <row r="964" s="45" customFormat="1" ht="12.95" customHeight="1" x14ac:dyDescent="0.2"/>
    <row r="965" s="45" customFormat="1" ht="12.95" customHeight="1" x14ac:dyDescent="0.2"/>
    <row r="966" s="45" customFormat="1" ht="12.95" customHeight="1" x14ac:dyDescent="0.2"/>
    <row r="967" s="45" customFormat="1" ht="12.95" customHeight="1" x14ac:dyDescent="0.2"/>
    <row r="968" s="45" customFormat="1" ht="12.95" customHeight="1" x14ac:dyDescent="0.2"/>
    <row r="969" s="45" customFormat="1" ht="12.95" customHeight="1" x14ac:dyDescent="0.2"/>
    <row r="970" s="45" customFormat="1" ht="12.95" customHeight="1" x14ac:dyDescent="0.2"/>
    <row r="971" s="45" customFormat="1" ht="12.95" customHeight="1" x14ac:dyDescent="0.2"/>
    <row r="972" s="45" customFormat="1" ht="12.95" customHeight="1" x14ac:dyDescent="0.2"/>
    <row r="973" s="45" customFormat="1" ht="12.95" customHeight="1" x14ac:dyDescent="0.2"/>
    <row r="974" s="45" customFormat="1" ht="12.95" customHeight="1" x14ac:dyDescent="0.2"/>
    <row r="975" s="45" customFormat="1" ht="12.95" customHeight="1" x14ac:dyDescent="0.2"/>
    <row r="976" s="45" customFormat="1" ht="12.95" customHeight="1" x14ac:dyDescent="0.2"/>
    <row r="977" s="45" customFormat="1" ht="12.95" customHeight="1" x14ac:dyDescent="0.2"/>
    <row r="978" s="45" customFormat="1" ht="12.95" customHeight="1" x14ac:dyDescent="0.2"/>
    <row r="979" s="45" customFormat="1" ht="12.95" customHeight="1" x14ac:dyDescent="0.2"/>
    <row r="980" s="45" customFormat="1" ht="12.95" customHeight="1" x14ac:dyDescent="0.2"/>
    <row r="981" s="45" customFormat="1" ht="12.95" customHeight="1" x14ac:dyDescent="0.2"/>
    <row r="982" s="45" customFormat="1" ht="12.95" customHeight="1" x14ac:dyDescent="0.2"/>
    <row r="983" s="45" customFormat="1" ht="12.95" customHeight="1" x14ac:dyDescent="0.2"/>
    <row r="984" s="45" customFormat="1" ht="12.95" customHeight="1" x14ac:dyDescent="0.2"/>
    <row r="985" s="45" customFormat="1" ht="12.95" customHeight="1" x14ac:dyDescent="0.2"/>
    <row r="986" s="45" customFormat="1" ht="12.95" customHeight="1" x14ac:dyDescent="0.2"/>
    <row r="987" s="45" customFormat="1" ht="12.95" customHeight="1" x14ac:dyDescent="0.2"/>
    <row r="988" s="45" customFormat="1" ht="12.95" customHeight="1" x14ac:dyDescent="0.2"/>
    <row r="989" s="45" customFormat="1" ht="12.95" customHeight="1" x14ac:dyDescent="0.2"/>
    <row r="990" s="45" customFormat="1" ht="12.95" customHeight="1" x14ac:dyDescent="0.2"/>
    <row r="991" s="45" customFormat="1" ht="12.95" customHeight="1" x14ac:dyDescent="0.2"/>
    <row r="992" s="45" customFormat="1" ht="12.95" customHeight="1" x14ac:dyDescent="0.2"/>
    <row r="993" s="45" customFormat="1" ht="12.95" customHeight="1" x14ac:dyDescent="0.2"/>
    <row r="994" s="45" customFormat="1" ht="12.95" customHeight="1" x14ac:dyDescent="0.2"/>
    <row r="995" s="45" customFormat="1" ht="12.95" customHeight="1" x14ac:dyDescent="0.2"/>
    <row r="996" s="45" customFormat="1" ht="12.95" customHeight="1" x14ac:dyDescent="0.2"/>
    <row r="997" s="45" customFormat="1" ht="12.95" customHeight="1" x14ac:dyDescent="0.2"/>
    <row r="998" s="45" customFormat="1" ht="12.95" customHeight="1" x14ac:dyDescent="0.2"/>
    <row r="999" s="45" customFormat="1" ht="12.95" customHeight="1" x14ac:dyDescent="0.2"/>
    <row r="1000" s="45" customFormat="1" ht="12.95" customHeight="1" x14ac:dyDescent="0.2"/>
    <row r="1001" s="45" customFormat="1" ht="12.95" customHeight="1" x14ac:dyDescent="0.2"/>
    <row r="1002" s="45" customFormat="1" ht="12.95" customHeight="1" x14ac:dyDescent="0.2"/>
    <row r="1003" s="45" customFormat="1" ht="12.95" customHeight="1" x14ac:dyDescent="0.2"/>
    <row r="1004" s="45" customFormat="1" ht="12.95" customHeight="1" x14ac:dyDescent="0.2"/>
    <row r="1005" s="45" customFormat="1" ht="12.95" customHeight="1" x14ac:dyDescent="0.2"/>
    <row r="1006" s="45" customFormat="1" ht="12.95" customHeight="1" x14ac:dyDescent="0.2"/>
    <row r="1007" s="45" customFormat="1" ht="12.95" customHeight="1" x14ac:dyDescent="0.2"/>
    <row r="1008" s="45" customFormat="1" ht="12.95" customHeight="1" x14ac:dyDescent="0.2"/>
    <row r="1009" s="45" customFormat="1" ht="12.95" customHeight="1" x14ac:dyDescent="0.2"/>
    <row r="1010" s="45" customFormat="1" ht="12.95" customHeight="1" x14ac:dyDescent="0.2"/>
    <row r="1011" s="45" customFormat="1" ht="12.95" customHeight="1" x14ac:dyDescent="0.2"/>
    <row r="1012" s="45" customFormat="1" ht="12.95" customHeight="1" x14ac:dyDescent="0.2"/>
    <row r="1013" s="45" customFormat="1" ht="12.95" customHeight="1" x14ac:dyDescent="0.2"/>
    <row r="1014" s="45" customFormat="1" ht="12.95" customHeight="1" x14ac:dyDescent="0.2"/>
    <row r="1015" s="45" customFormat="1" ht="12.95" customHeight="1" x14ac:dyDescent="0.2"/>
    <row r="1016" s="45" customFormat="1" ht="12.95" customHeight="1" x14ac:dyDescent="0.2"/>
    <row r="1017" s="45" customFormat="1" ht="12.95" customHeight="1" x14ac:dyDescent="0.2"/>
    <row r="1018" s="45" customFormat="1" ht="12.95" customHeight="1" x14ac:dyDescent="0.2"/>
    <row r="1019" s="45" customFormat="1" ht="12.95" customHeight="1" x14ac:dyDescent="0.2"/>
    <row r="1020" s="45" customFormat="1" ht="12.95" customHeight="1" x14ac:dyDescent="0.2"/>
    <row r="1021" s="45" customFormat="1" ht="12.95" customHeight="1" x14ac:dyDescent="0.2"/>
    <row r="1022" s="45" customFormat="1" ht="12.95" customHeight="1" x14ac:dyDescent="0.2"/>
    <row r="1023" s="45" customFormat="1" ht="12.95" customHeight="1" x14ac:dyDescent="0.2"/>
    <row r="1024" s="45" customFormat="1" ht="12.95" customHeight="1" x14ac:dyDescent="0.2"/>
    <row r="1025" s="45" customFormat="1" ht="12.95" customHeight="1" x14ac:dyDescent="0.2"/>
    <row r="1026" s="45" customFormat="1" ht="12.95" customHeight="1" x14ac:dyDescent="0.2"/>
    <row r="1027" s="45" customFormat="1" ht="12.95" customHeight="1" x14ac:dyDescent="0.2"/>
    <row r="1028" s="45" customFormat="1" ht="12.95" customHeight="1" x14ac:dyDescent="0.2"/>
    <row r="1029" s="45" customFormat="1" ht="12.95" customHeight="1" x14ac:dyDescent="0.2"/>
    <row r="1030" s="45" customFormat="1" ht="12.95" customHeight="1" x14ac:dyDescent="0.2"/>
    <row r="1031" s="45" customFormat="1" ht="12.95" customHeight="1" x14ac:dyDescent="0.2"/>
    <row r="1032" s="45" customFormat="1" ht="12.95" customHeight="1" x14ac:dyDescent="0.2"/>
    <row r="1033" s="45" customFormat="1" ht="12.95" customHeight="1" x14ac:dyDescent="0.2"/>
    <row r="1034" s="45" customFormat="1" ht="12.95" customHeight="1" x14ac:dyDescent="0.2"/>
    <row r="1035" s="45" customFormat="1" ht="12.95" customHeight="1" x14ac:dyDescent="0.2"/>
    <row r="1036" s="45" customFormat="1" ht="12.95" customHeight="1" x14ac:dyDescent="0.2"/>
    <row r="1037" s="45" customFormat="1" ht="12.95" customHeight="1" x14ac:dyDescent="0.2"/>
    <row r="1038" s="45" customFormat="1" ht="12.95" customHeight="1" x14ac:dyDescent="0.2"/>
    <row r="1039" s="45" customFormat="1" ht="12.95" customHeight="1" x14ac:dyDescent="0.2"/>
    <row r="1040" s="45" customFormat="1" ht="12.95" customHeight="1" x14ac:dyDescent="0.2"/>
    <row r="1041" s="45" customFormat="1" ht="12.95" customHeight="1" x14ac:dyDescent="0.2"/>
    <row r="1042" s="45" customFormat="1" ht="12.95" customHeight="1" x14ac:dyDescent="0.2"/>
    <row r="1043" s="45" customFormat="1" ht="12.95" customHeight="1" x14ac:dyDescent="0.2"/>
    <row r="1044" s="45" customFormat="1" ht="12.95" customHeight="1" x14ac:dyDescent="0.2"/>
    <row r="1045" s="45" customFormat="1" ht="12.95" customHeight="1" x14ac:dyDescent="0.2"/>
    <row r="1046" s="45" customFormat="1" ht="12.95" customHeight="1" x14ac:dyDescent="0.2"/>
    <row r="1047" s="45" customFormat="1" ht="12.95" customHeight="1" x14ac:dyDescent="0.2"/>
    <row r="1048" s="45" customFormat="1" ht="12.95" customHeight="1" x14ac:dyDescent="0.2"/>
    <row r="1049" s="45" customFormat="1" ht="12.95" customHeight="1" x14ac:dyDescent="0.2"/>
    <row r="1050" s="45" customFormat="1" ht="12.95" customHeight="1" x14ac:dyDescent="0.2"/>
    <row r="1051" s="45" customFormat="1" ht="12.95" customHeight="1" x14ac:dyDescent="0.2"/>
    <row r="1052" s="45" customFormat="1" ht="12.95" customHeight="1" x14ac:dyDescent="0.2"/>
    <row r="1053" s="45" customFormat="1" ht="12.95" customHeight="1" x14ac:dyDescent="0.2"/>
    <row r="1054" s="45" customFormat="1" ht="12.95" customHeight="1" x14ac:dyDescent="0.2"/>
    <row r="1055" s="45" customFormat="1" ht="12.95" customHeight="1" x14ac:dyDescent="0.2"/>
    <row r="1056" s="45" customFormat="1" ht="12.95" customHeight="1" x14ac:dyDescent="0.2"/>
    <row r="1057" s="45" customFormat="1" ht="12.95" customHeight="1" x14ac:dyDescent="0.2"/>
    <row r="1058" s="45" customFormat="1" ht="12.95" customHeight="1" x14ac:dyDescent="0.2"/>
    <row r="1059" s="45" customFormat="1" ht="12.95" customHeight="1" x14ac:dyDescent="0.2"/>
    <row r="1060" s="45" customFormat="1" ht="12.95" customHeight="1" x14ac:dyDescent="0.2"/>
    <row r="1061" s="45" customFormat="1" ht="12.95" customHeight="1" x14ac:dyDescent="0.2"/>
    <row r="1062" s="45" customFormat="1" ht="12.95" customHeight="1" x14ac:dyDescent="0.2"/>
    <row r="1063" s="45" customFormat="1" ht="12.95" customHeight="1" x14ac:dyDescent="0.2"/>
    <row r="1064" s="45" customFormat="1" ht="12.95" customHeight="1" x14ac:dyDescent="0.2"/>
    <row r="1065" s="45" customFormat="1" ht="12.95" customHeight="1" x14ac:dyDescent="0.2"/>
    <row r="1066" s="45" customFormat="1" ht="12.95" customHeight="1" x14ac:dyDescent="0.2"/>
    <row r="1067" s="45" customFormat="1" ht="12.95" customHeight="1" x14ac:dyDescent="0.2"/>
    <row r="1068" s="45" customFormat="1" ht="12.95" customHeight="1" x14ac:dyDescent="0.2"/>
  </sheetData>
  <mergeCells count="5">
    <mergeCell ref="A12:C12"/>
    <mergeCell ref="A29:C29"/>
    <mergeCell ref="D37:E37"/>
    <mergeCell ref="F13:G13"/>
    <mergeCell ref="F14:G14"/>
  </mergeCells>
  <phoneticPr fontId="2" type="noConversion"/>
  <pageMargins left="0" right="0" top="0.78740157480314965" bottom="0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9218" r:id="rId4">
          <objectPr defaultSize="0" autoPict="0" r:id="rId5">
            <anchor moveWithCells="1" sizeWithCells="1">
              <from>
                <xdr:col>9</xdr:col>
                <xdr:colOff>209550</xdr:colOff>
                <xdr:row>13</xdr:row>
                <xdr:rowOff>85725</xdr:rowOff>
              </from>
              <to>
                <xdr:col>10</xdr:col>
                <xdr:colOff>447675</xdr:colOff>
                <xdr:row>16</xdr:row>
                <xdr:rowOff>28575</xdr:rowOff>
              </to>
            </anchor>
          </objectPr>
        </oleObject>
      </mc:Choice>
      <mc:Fallback>
        <oleObject progId="Equation.DSMT4" shapeId="921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B2:K25"/>
  <sheetViews>
    <sheetView showGridLines="0" workbookViewId="0">
      <selection activeCell="B1" sqref="B1"/>
    </sheetView>
  </sheetViews>
  <sheetFormatPr baseColWidth="10" defaultColWidth="11.5703125" defaultRowHeight="12.95" customHeight="1" x14ac:dyDescent="0.2"/>
  <cols>
    <col min="1" max="1" width="1.5703125" style="83" customWidth="1"/>
    <col min="2" max="2" width="29.7109375" style="83" customWidth="1"/>
    <col min="3" max="3" width="10.7109375" style="83" customWidth="1"/>
    <col min="4" max="4" width="3.28515625" style="83" customWidth="1"/>
    <col min="5" max="5" width="29.7109375" style="83" customWidth="1"/>
    <col min="6" max="6" width="11.28515625" style="83" customWidth="1"/>
    <col min="7" max="7" width="3" style="83" customWidth="1"/>
    <col min="8" max="8" width="12.42578125" style="83" customWidth="1"/>
    <col min="9" max="9" width="12.140625" style="83" customWidth="1"/>
    <col min="10" max="16384" width="11.5703125" style="83"/>
  </cols>
  <sheetData>
    <row r="2" spans="2:7" ht="12.95" customHeight="1" x14ac:dyDescent="0.2">
      <c r="B2" s="292" t="s">
        <v>216</v>
      </c>
      <c r="C2" s="293"/>
      <c r="E2" s="288" t="s">
        <v>288</v>
      </c>
      <c r="F2" s="289"/>
    </row>
    <row r="3" spans="2:7" ht="12.95" customHeight="1" x14ac:dyDescent="0.2">
      <c r="B3" s="294" t="s">
        <v>253</v>
      </c>
      <c r="C3" s="295"/>
      <c r="E3" s="290" t="s">
        <v>289</v>
      </c>
      <c r="F3" s="291"/>
    </row>
    <row r="4" spans="2:7" ht="12.95" customHeight="1" x14ac:dyDescent="0.2">
      <c r="B4" s="84" t="s">
        <v>214</v>
      </c>
      <c r="C4" s="84" t="s">
        <v>215</v>
      </c>
      <c r="E4" s="191" t="s">
        <v>214</v>
      </c>
      <c r="F4" s="191" t="s">
        <v>215</v>
      </c>
      <c r="G4" s="88"/>
    </row>
    <row r="5" spans="2:7" ht="12.95" customHeight="1" x14ac:dyDescent="0.2">
      <c r="B5" s="82" t="s">
        <v>217</v>
      </c>
      <c r="C5" s="85" t="s">
        <v>218</v>
      </c>
      <c r="E5" s="82" t="s">
        <v>298</v>
      </c>
      <c r="F5" s="85" t="s">
        <v>297</v>
      </c>
      <c r="G5" s="89"/>
    </row>
    <row r="6" spans="2:7" ht="12.95" customHeight="1" x14ac:dyDescent="0.2">
      <c r="B6" s="82" t="s">
        <v>230</v>
      </c>
      <c r="C6" s="85" t="s">
        <v>219</v>
      </c>
      <c r="E6" s="82" t="s">
        <v>230</v>
      </c>
      <c r="F6" s="85" t="s">
        <v>290</v>
      </c>
      <c r="G6" s="89"/>
    </row>
    <row r="7" spans="2:7" ht="12.95" customHeight="1" x14ac:dyDescent="0.2">
      <c r="B7" s="82" t="s">
        <v>220</v>
      </c>
      <c r="C7" s="85" t="s">
        <v>221</v>
      </c>
      <c r="E7" s="82" t="s">
        <v>220</v>
      </c>
      <c r="F7" s="85" t="s">
        <v>291</v>
      </c>
    </row>
    <row r="8" spans="2:7" ht="12.95" customHeight="1" x14ac:dyDescent="0.2">
      <c r="B8" s="82" t="s">
        <v>222</v>
      </c>
      <c r="C8" s="85" t="s">
        <v>223</v>
      </c>
      <c r="E8" s="82" t="s">
        <v>222</v>
      </c>
      <c r="F8" s="85" t="s">
        <v>223</v>
      </c>
    </row>
    <row r="9" spans="2:7" ht="12.95" customHeight="1" x14ac:dyDescent="0.2">
      <c r="B9" s="82" t="s">
        <v>224</v>
      </c>
      <c r="C9" s="85" t="s">
        <v>225</v>
      </c>
      <c r="E9" s="82" t="s">
        <v>224</v>
      </c>
      <c r="F9" s="85" t="s">
        <v>292</v>
      </c>
    </row>
    <row r="10" spans="2:7" ht="12.95" customHeight="1" x14ac:dyDescent="0.2">
      <c r="B10" s="82" t="s">
        <v>226</v>
      </c>
      <c r="C10" s="85" t="s">
        <v>227</v>
      </c>
      <c r="E10" s="82" t="s">
        <v>226</v>
      </c>
      <c r="F10" s="85" t="s">
        <v>296</v>
      </c>
    </row>
    <row r="11" spans="2:7" ht="12.95" customHeight="1" x14ac:dyDescent="0.2">
      <c r="B11" s="82" t="s">
        <v>228</v>
      </c>
      <c r="C11" s="85" t="s">
        <v>229</v>
      </c>
      <c r="E11" s="82" t="s">
        <v>228</v>
      </c>
      <c r="F11" s="85" t="s">
        <v>229</v>
      </c>
    </row>
    <row r="12" spans="2:7" ht="12.95" customHeight="1" x14ac:dyDescent="0.2">
      <c r="B12" s="82" t="s">
        <v>231</v>
      </c>
      <c r="C12" s="85" t="s">
        <v>232</v>
      </c>
      <c r="E12" s="82" t="s">
        <v>231</v>
      </c>
      <c r="F12" s="85" t="s">
        <v>301</v>
      </c>
    </row>
    <row r="13" spans="2:7" ht="12.95" customHeight="1" x14ac:dyDescent="0.2">
      <c r="B13" s="82" t="s">
        <v>293</v>
      </c>
      <c r="C13" s="85" t="s">
        <v>294</v>
      </c>
      <c r="E13" s="82" t="s">
        <v>299</v>
      </c>
      <c r="F13" s="85" t="s">
        <v>300</v>
      </c>
    </row>
    <row r="14" spans="2:7" ht="12.95" customHeight="1" x14ac:dyDescent="0.2">
      <c r="B14" s="292" t="s">
        <v>233</v>
      </c>
      <c r="C14" s="293"/>
      <c r="E14" s="82" t="s">
        <v>293</v>
      </c>
      <c r="F14" s="85" t="s">
        <v>295</v>
      </c>
    </row>
    <row r="15" spans="2:7" ht="12.95" customHeight="1" x14ac:dyDescent="0.2">
      <c r="B15" s="82" t="s">
        <v>236</v>
      </c>
      <c r="C15" s="85" t="s">
        <v>234</v>
      </c>
      <c r="E15" s="288" t="s">
        <v>233</v>
      </c>
      <c r="F15" s="289"/>
    </row>
    <row r="16" spans="2:7" ht="12.95" customHeight="1" x14ac:dyDescent="0.2">
      <c r="B16" s="82" t="s">
        <v>237</v>
      </c>
      <c r="C16" s="85" t="s">
        <v>235</v>
      </c>
      <c r="E16" s="82" t="s">
        <v>236</v>
      </c>
      <c r="F16" s="85" t="s">
        <v>250</v>
      </c>
    </row>
    <row r="17" spans="2:11" ht="12.95" customHeight="1" x14ac:dyDescent="0.2">
      <c r="B17" s="292" t="s">
        <v>239</v>
      </c>
      <c r="C17" s="293"/>
      <c r="E17" s="82" t="s">
        <v>237</v>
      </c>
      <c r="F17" s="85" t="s">
        <v>235</v>
      </c>
    </row>
    <row r="18" spans="2:11" ht="12.95" customHeight="1" x14ac:dyDescent="0.2">
      <c r="B18" s="82" t="s">
        <v>236</v>
      </c>
      <c r="C18" s="85" t="s">
        <v>234</v>
      </c>
      <c r="E18" s="288" t="s">
        <v>239</v>
      </c>
      <c r="F18" s="289"/>
    </row>
    <row r="19" spans="2:11" ht="12.95" customHeight="1" x14ac:dyDescent="0.2">
      <c r="B19" s="82" t="s">
        <v>237</v>
      </c>
      <c r="C19" s="85" t="s">
        <v>238</v>
      </c>
      <c r="E19" s="82" t="s">
        <v>236</v>
      </c>
      <c r="F19" s="85" t="s">
        <v>234</v>
      </c>
    </row>
    <row r="20" spans="2:11" ht="12.95" customHeight="1" x14ac:dyDescent="0.2">
      <c r="E20" s="82" t="s">
        <v>237</v>
      </c>
      <c r="F20" s="85" t="s">
        <v>238</v>
      </c>
    </row>
    <row r="21" spans="2:11" ht="12.95" customHeight="1" x14ac:dyDescent="0.2">
      <c r="H21" s="292" t="s">
        <v>252</v>
      </c>
      <c r="I21" s="296"/>
      <c r="J21" s="296"/>
      <c r="K21" s="293"/>
    </row>
    <row r="22" spans="2:11" ht="12.95" customHeight="1" x14ac:dyDescent="0.2">
      <c r="H22" s="297" t="s">
        <v>240</v>
      </c>
      <c r="I22" s="297" t="s">
        <v>241</v>
      </c>
      <c r="J22" s="297" t="s">
        <v>242</v>
      </c>
      <c r="K22" s="297" t="s">
        <v>243</v>
      </c>
    </row>
    <row r="23" spans="2:11" ht="12.95" customHeight="1" x14ac:dyDescent="0.2">
      <c r="H23" s="298"/>
      <c r="I23" s="298"/>
      <c r="J23" s="298"/>
      <c r="K23" s="298"/>
    </row>
    <row r="24" spans="2:11" ht="12.95" customHeight="1" x14ac:dyDescent="0.2">
      <c r="H24" s="86" t="s">
        <v>244</v>
      </c>
      <c r="I24" s="87" t="s">
        <v>245</v>
      </c>
      <c r="J24" s="87" t="s">
        <v>246</v>
      </c>
      <c r="K24" s="87" t="s">
        <v>247</v>
      </c>
    </row>
    <row r="25" spans="2:11" ht="12.95" customHeight="1" x14ac:dyDescent="0.2">
      <c r="H25" s="86" t="s">
        <v>248</v>
      </c>
      <c r="I25" s="87" t="s">
        <v>249</v>
      </c>
      <c r="J25" s="87" t="s">
        <v>250</v>
      </c>
      <c r="K25" s="87" t="s">
        <v>251</v>
      </c>
    </row>
  </sheetData>
  <mergeCells count="13">
    <mergeCell ref="H21:K21"/>
    <mergeCell ref="H22:H23"/>
    <mergeCell ref="I22:I23"/>
    <mergeCell ref="J22:J23"/>
    <mergeCell ref="K22:K23"/>
    <mergeCell ref="E2:F2"/>
    <mergeCell ref="E3:F3"/>
    <mergeCell ref="E15:F15"/>
    <mergeCell ref="E18:F18"/>
    <mergeCell ref="B2:C2"/>
    <mergeCell ref="B3:C3"/>
    <mergeCell ref="B14:C14"/>
    <mergeCell ref="B17:C17"/>
  </mergeCells>
  <phoneticPr fontId="2" type="noConversion"/>
  <pageMargins left="0" right="0" top="0.59055118110236227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DM1066"/>
  <sheetViews>
    <sheetView showGridLines="0" workbookViewId="0">
      <selection activeCell="F21" sqref="F21"/>
    </sheetView>
  </sheetViews>
  <sheetFormatPr baseColWidth="10" defaultRowHeight="12.95" customHeight="1" x14ac:dyDescent="0.2"/>
  <cols>
    <col min="1" max="1" width="28" customWidth="1"/>
    <col min="2" max="2" width="11.28515625" customWidth="1"/>
    <col min="3" max="3" width="9.28515625" customWidth="1"/>
    <col min="4" max="4" width="10.42578125" customWidth="1"/>
    <col min="7" max="7" width="8.5703125" customWidth="1"/>
    <col min="8" max="8" width="9.5703125" customWidth="1"/>
    <col min="9" max="9" width="9.7109375" customWidth="1"/>
    <col min="11" max="11" width="12" customWidth="1"/>
  </cols>
  <sheetData>
    <row r="1" spans="1:22" ht="12.95" customHeight="1" thickBot="1" x14ac:dyDescent="0.25">
      <c r="A1" s="2" t="s">
        <v>0</v>
      </c>
      <c r="B1" s="1"/>
      <c r="C1" s="1"/>
      <c r="D1" s="1"/>
      <c r="E1" s="1"/>
      <c r="F1" s="1"/>
      <c r="G1" s="175" t="s">
        <v>281</v>
      </c>
      <c r="H1" s="176" t="s">
        <v>282</v>
      </c>
      <c r="J1" s="1"/>
      <c r="K1" s="1"/>
      <c r="L1" s="1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.95" customHeight="1" x14ac:dyDescent="0.2">
      <c r="A2" s="3">
        <f ca="1">NOW()</f>
        <v>42066.517246875002</v>
      </c>
      <c r="B2" s="1"/>
      <c r="C2" s="1"/>
      <c r="D2" s="1"/>
      <c r="E2" s="1"/>
      <c r="F2" s="1"/>
      <c r="G2" s="177">
        <v>0.6</v>
      </c>
      <c r="H2" s="178">
        <f>D11*(EXP(G2/(B9*D14))-1)</f>
        <v>2.4208925154416342E-4</v>
      </c>
      <c r="L2" s="1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2.95" customHeight="1" x14ac:dyDescent="0.2">
      <c r="A3" s="1"/>
      <c r="B3" s="1"/>
      <c r="C3" s="1"/>
      <c r="D3" s="1"/>
      <c r="E3" s="1"/>
      <c r="F3" s="1"/>
      <c r="G3" s="174">
        <v>0.7</v>
      </c>
      <c r="H3" s="179">
        <f>D11*(EXP(G3/(B9*D14))-1)</f>
        <v>1.3021340213917865E-3</v>
      </c>
      <c r="L3" s="1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2.95" customHeight="1" x14ac:dyDescent="0.2">
      <c r="C4" s="1"/>
      <c r="F4" s="1"/>
      <c r="G4" s="174">
        <v>0.75</v>
      </c>
      <c r="H4" s="179">
        <f>D11*(EXP(G4/(B9*D14))-1)</f>
        <v>3.0198847598412425E-3</v>
      </c>
      <c r="L4" s="1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2.95" customHeight="1" x14ac:dyDescent="0.2">
      <c r="A5" s="180" t="s">
        <v>283</v>
      </c>
      <c r="B5" s="45"/>
      <c r="C5" s="8"/>
      <c r="F5" s="1"/>
      <c r="G5" s="174">
        <v>0.8</v>
      </c>
      <c r="H5" s="179">
        <f>D11*(EXP(G5/(B9*D14))-1)</f>
        <v>7.0036425996325702E-3</v>
      </c>
      <c r="L5" s="1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2.95" customHeight="1" x14ac:dyDescent="0.2">
      <c r="A6" s="181" t="s">
        <v>284</v>
      </c>
      <c r="B6" s="8"/>
      <c r="C6" s="8"/>
      <c r="D6" s="1"/>
      <c r="E6" s="50"/>
      <c r="F6" s="49"/>
      <c r="G6" s="174">
        <v>0.81</v>
      </c>
      <c r="H6" s="179">
        <f>D11*(EXP(G6/(B9*D14))-1)</f>
        <v>8.2868719692586554E-3</v>
      </c>
      <c r="L6" s="1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95" customHeight="1" x14ac:dyDescent="0.2">
      <c r="A7" s="1"/>
      <c r="B7" s="1"/>
      <c r="C7" s="1"/>
      <c r="D7" s="173">
        <v>1.3800000000000001E-23</v>
      </c>
      <c r="E7" s="166" t="s">
        <v>277</v>
      </c>
      <c r="F7" s="51"/>
      <c r="G7" s="174">
        <v>0.82</v>
      </c>
      <c r="H7" s="179">
        <f>D11*(EXP(G7/(B9*D14))-1)</f>
        <v>9.8052183141552375E-3</v>
      </c>
      <c r="L7" s="1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2.95" customHeight="1" x14ac:dyDescent="0.2">
      <c r="A8" s="284" t="s">
        <v>185</v>
      </c>
      <c r="B8" s="299"/>
      <c r="C8" s="299"/>
      <c r="D8" s="173">
        <v>1.602E-19</v>
      </c>
      <c r="E8" s="166" t="s">
        <v>278</v>
      </c>
      <c r="F8" s="66"/>
      <c r="G8" s="174">
        <v>0.83</v>
      </c>
      <c r="H8" s="179">
        <f>D11*(EXP(G8/(B9*D14))-1)</f>
        <v>1.1601760442654497E-2</v>
      </c>
      <c r="L8" s="1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2.95" customHeight="1" x14ac:dyDescent="0.2">
      <c r="A9" s="4" t="s">
        <v>273</v>
      </c>
      <c r="B9" s="94">
        <v>2.2999999999999998</v>
      </c>
      <c r="C9" s="108"/>
      <c r="D9" s="150"/>
      <c r="E9" s="8"/>
      <c r="F9" s="46"/>
      <c r="G9" s="174">
        <v>0.84</v>
      </c>
      <c r="H9" s="179">
        <f>D11*(EXP(G9/(B9*D14))-1)</f>
        <v>1.3727470186232485E-2</v>
      </c>
      <c r="L9" s="1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2.95" customHeight="1" x14ac:dyDescent="0.2">
      <c r="A10" s="65" t="s">
        <v>274</v>
      </c>
      <c r="B10" s="165">
        <v>300</v>
      </c>
      <c r="C10" s="108" t="s">
        <v>115</v>
      </c>
      <c r="D10" s="169" t="str">
        <f>FIXED(B10-273,0)&amp;"ºC"</f>
        <v>27ºC</v>
      </c>
      <c r="E10" s="78"/>
      <c r="F10" s="46"/>
      <c r="G10" s="174">
        <v>0.85</v>
      </c>
      <c r="H10" s="179">
        <f>D11*(EXP(G10/(B9*D14))-1)</f>
        <v>1.6242658581907345E-2</v>
      </c>
      <c r="L10" s="1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2.95" customHeight="1" x14ac:dyDescent="0.2">
      <c r="A11" s="65" t="s">
        <v>276</v>
      </c>
      <c r="B11" s="124">
        <v>10</v>
      </c>
      <c r="C11" s="110" t="s">
        <v>279</v>
      </c>
      <c r="D11" s="170">
        <f>B11/1000000000</f>
        <v>1E-8</v>
      </c>
      <c r="E11" s="67"/>
      <c r="F11" s="93"/>
      <c r="G11" s="174">
        <v>0.86</v>
      </c>
      <c r="H11" s="179">
        <f>D11*(EXP(G11/(B9*D14))-1)</f>
        <v>1.9218687028335409E-2</v>
      </c>
      <c r="L11" s="1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2.95" customHeight="1" x14ac:dyDescent="0.2">
      <c r="D12" s="150"/>
      <c r="E12" s="67"/>
      <c r="F12" s="93"/>
      <c r="G12" s="174">
        <v>0.87</v>
      </c>
      <c r="H12" s="179">
        <f>D11*(EXP(G12/(B9*D14))-1)</f>
        <v>2.273999196484806E-2</v>
      </c>
      <c r="L12" s="1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2.95" customHeight="1" x14ac:dyDescent="0.2">
      <c r="A13" s="279" t="s">
        <v>4</v>
      </c>
      <c r="B13" s="280"/>
      <c r="C13" s="280"/>
      <c r="D13" s="78"/>
      <c r="G13" s="174">
        <v>0.88</v>
      </c>
      <c r="H13" s="179">
        <f>D11*(EXP(G13/(B9*D14))-1)</f>
        <v>2.6906480518003713E-2</v>
      </c>
      <c r="L13" s="1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2.95" customHeight="1" x14ac:dyDescent="0.2">
      <c r="A14" s="115" t="s">
        <v>275</v>
      </c>
      <c r="B14" s="171">
        <f>D14*1000</f>
        <v>25.842696629213485</v>
      </c>
      <c r="C14" s="44" t="s">
        <v>280</v>
      </c>
      <c r="D14" s="172">
        <f>(D7*B10)/D8</f>
        <v>2.5842696629213485E-2</v>
      </c>
      <c r="G14" s="174">
        <v>0.89</v>
      </c>
      <c r="H14" s="179">
        <f>D11*(EXP(G14/(B9*D14))-1)</f>
        <v>3.1836365085390728E-2</v>
      </c>
      <c r="L14" s="1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2.95" customHeight="1" x14ac:dyDescent="0.2">
      <c r="A15" s="141"/>
      <c r="B15" s="168"/>
      <c r="C15" s="140"/>
      <c r="D15" s="78"/>
      <c r="G15" s="174">
        <v>0.9</v>
      </c>
      <c r="H15" s="179">
        <f>D11*(EXP(G15/(B9*D14))-1)</f>
        <v>3.7669517280025405E-2</v>
      </c>
      <c r="L15" s="1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2.95" customHeight="1" x14ac:dyDescent="0.2">
      <c r="A16" s="68"/>
      <c r="G16" s="174">
        <v>0.91</v>
      </c>
      <c r="H16" s="179">
        <f>D11*(EXP(G16/(B9*D14))-1)</f>
        <v>4.4571436394088282E-2</v>
      </c>
      <c r="L16" s="1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2.95" customHeight="1" x14ac:dyDescent="0.2">
      <c r="A17" s="8"/>
      <c r="F17" s="68"/>
      <c r="G17" s="174">
        <v>0.92</v>
      </c>
      <c r="H17" s="179">
        <f>D11*(EXP(G17/(B9*D14))-1)</f>
        <v>5.2737944975997292E-2</v>
      </c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2.95" customHeight="1" x14ac:dyDescent="0.2">
      <c r="A18" s="68"/>
      <c r="F18" s="102"/>
      <c r="G18" s="174">
        <v>0.93</v>
      </c>
      <c r="H18" s="179">
        <f>D11*(EXP(G18/(B9*D14))-1)</f>
        <v>6.2400744744616467E-2</v>
      </c>
      <c r="L18" s="1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2.95" customHeight="1" x14ac:dyDescent="0.2">
      <c r="A19" s="68"/>
      <c r="F19" s="101"/>
      <c r="G19" s="174">
        <v>0.94</v>
      </c>
      <c r="H19" s="179">
        <f>D11*(EXP(G19/(B9*D14))-1)</f>
        <v>7.3833990474041447E-2</v>
      </c>
      <c r="L19" s="1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2.95" customHeight="1" x14ac:dyDescent="0.2">
      <c r="A20" s="46"/>
      <c r="F20" s="105"/>
      <c r="G20" s="174">
        <v>0.95</v>
      </c>
      <c r="H20" s="179">
        <f>D11*(EXP(G20/(B9*D14))-1)</f>
        <v>8.7362068364462225E-2</v>
      </c>
      <c r="L20" s="1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2.95" customHeight="1" x14ac:dyDescent="0.2">
      <c r="A21" s="68"/>
      <c r="F21" s="68"/>
      <c r="G21" s="174">
        <v>0.96</v>
      </c>
      <c r="H21" s="179">
        <f>D11*(EXP(G21/(B9*D14))-1)</f>
        <v>0.10336879958850023</v>
      </c>
      <c r="L21" s="1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2.95" customHeight="1" x14ac:dyDescent="0.2">
      <c r="A22" s="68"/>
      <c r="F22" s="68"/>
      <c r="G22" s="174">
        <v>0.97</v>
      </c>
      <c r="H22" s="179">
        <f>D11*(EXP(G22/(B9*D14))-1)</f>
        <v>0.1223083301377754</v>
      </c>
      <c r="L22" s="1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2.95" customHeight="1" x14ac:dyDescent="0.2">
      <c r="A23" s="68"/>
      <c r="F23" s="15"/>
      <c r="G23" s="174">
        <v>0.98</v>
      </c>
      <c r="H23" s="179">
        <f>D11*(EXP(G23/(B9*D14))-1)</f>
        <v>0.14471801593847405</v>
      </c>
      <c r="L23" s="1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2.95" customHeight="1" x14ac:dyDescent="0.2">
      <c r="A24" s="46"/>
      <c r="F24" s="68"/>
      <c r="G24" s="174">
        <v>0.99</v>
      </c>
      <c r="H24" s="179">
        <f>D11*(EXP(G24/(B9*D14))-1)</f>
        <v>0.17123366881484661</v>
      </c>
      <c r="L24" s="1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2.95" customHeight="1" x14ac:dyDescent="0.2">
      <c r="A25" s="46"/>
      <c r="F25" s="68"/>
      <c r="G25" s="174">
        <v>1</v>
      </c>
      <c r="H25" s="179">
        <f>D11*(EXP(G25/(B9*D14))-1)</f>
        <v>0.20260759586197866</v>
      </c>
      <c r="L25" s="1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2.95" customHeight="1" x14ac:dyDescent="0.2">
      <c r="A26" s="46"/>
      <c r="F26" s="68"/>
      <c r="G26" s="174">
        <v>1.01</v>
      </c>
      <c r="H26" s="179">
        <f>D11*(EXP(G26/(B9*D14))-1)</f>
        <v>0.23972994404431999</v>
      </c>
      <c r="L26" s="1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2.95" customHeight="1" x14ac:dyDescent="0.2">
      <c r="A27" s="46"/>
      <c r="F27" s="68"/>
      <c r="G27" s="174">
        <v>1.02</v>
      </c>
      <c r="H27" s="179">
        <f>D11*(EXP(G27/(B9*D14))-1)</f>
        <v>0.28365395561293</v>
      </c>
      <c r="L27" s="1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2.95" customHeight="1" x14ac:dyDescent="0.2">
      <c r="A28" s="164"/>
      <c r="F28" s="68"/>
      <c r="G28" s="174">
        <v>1.03</v>
      </c>
      <c r="H28" s="179">
        <f>D11*(EXP(G28/(B9*D14))-1)</f>
        <v>0.33562585089290431</v>
      </c>
      <c r="L28" s="1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2.95" customHeight="1" x14ac:dyDescent="0.2">
      <c r="A29" s="167"/>
      <c r="F29" s="68"/>
      <c r="G29" s="174">
        <v>1.04</v>
      </c>
      <c r="H29" s="179">
        <f>D11*(EXP(G29/(B9*D14))-1)</f>
        <v>0.39712018628104218</v>
      </c>
      <c r="L29" s="1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27" customFormat="1" ht="12.95" customHeight="1" x14ac:dyDescent="0.15">
      <c r="A30" s="164"/>
      <c r="F30" s="68"/>
      <c r="G30" s="174">
        <v>1.05</v>
      </c>
      <c r="H30" s="179">
        <f>D11*(EXP(G30/(B9*D14))-1)</f>
        <v>0.46988169063753321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.95" customHeight="1" x14ac:dyDescent="0.2">
      <c r="A31" s="164"/>
      <c r="F31" s="68"/>
      <c r="G31" s="174">
        <v>1.06</v>
      </c>
      <c r="H31" s="179">
        <f>D11*(EXP(G31/(B9*D14))-1)</f>
        <v>0.55597476706162297</v>
      </c>
      <c r="L31" s="1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2.95" customHeight="1" x14ac:dyDescent="0.2">
      <c r="A32" s="164"/>
      <c r="F32" s="70"/>
      <c r="G32" s="174">
        <v>1.07</v>
      </c>
      <c r="H32" s="179">
        <f>D11*(EXP(G32/(B9*D14))-1)</f>
        <v>0.65784206452498195</v>
      </c>
      <c r="L32" s="1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117" ht="12.95" customHeight="1" x14ac:dyDescent="0.2">
      <c r="A33" s="164"/>
      <c r="F33" s="70"/>
      <c r="G33" s="174">
        <v>1.08</v>
      </c>
      <c r="H33" s="179">
        <f>D11*(EXP(G33/(B9*D14))-1)</f>
        <v>0.77837378116816691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117" ht="12.95" customHeight="1" x14ac:dyDescent="0.2">
      <c r="A34" s="164"/>
      <c r="F34" s="70"/>
      <c r="G34" s="174">
        <v>1.0900000000000001</v>
      </c>
      <c r="H34" s="179">
        <f>D11*(EXP(G34/(B9*D14))-1)</f>
        <v>0.92098966554635309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117" ht="12.95" customHeight="1" x14ac:dyDescent="0.2">
      <c r="A35" s="164"/>
      <c r="F35" s="68"/>
      <c r="G35" s="174">
        <v>1.1000000000000001</v>
      </c>
      <c r="H35" s="179">
        <f>D11*(EXP(G35/(B9*D14))-1)</f>
        <v>1.0897360423791354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117" ht="12.95" customHeight="1" x14ac:dyDescent="0.2">
      <c r="A36" s="164"/>
      <c r="F36" s="68"/>
      <c r="G36" s="71"/>
      <c r="H36" s="52"/>
      <c r="I36" s="63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117" ht="12.95" customHeight="1" x14ac:dyDescent="0.2">
      <c r="A37" s="164"/>
      <c r="F37" s="68"/>
      <c r="G37" s="72"/>
      <c r="H37" s="64"/>
      <c r="I37" s="52"/>
      <c r="J37" s="62"/>
      <c r="K37" s="6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117" ht="12.95" customHeight="1" x14ac:dyDescent="0.2">
      <c r="A38" s="164"/>
      <c r="G38" s="71"/>
      <c r="H38" s="52"/>
      <c r="I38" s="55"/>
      <c r="J38" s="62"/>
      <c r="K38" s="6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117" s="45" customFormat="1" ht="12.95" customHeight="1" x14ac:dyDescent="0.2">
      <c r="A39" s="164"/>
      <c r="F39" s="68"/>
      <c r="G39" s="48"/>
      <c r="H39" s="52"/>
      <c r="I39" s="52"/>
      <c r="J39" s="92"/>
      <c r="K39" s="92"/>
    </row>
    <row r="40" spans="1:117" ht="12.95" customHeight="1" x14ac:dyDescent="0.2">
      <c r="A40" s="68"/>
      <c r="F40" s="68"/>
      <c r="G40" s="72"/>
      <c r="H40" s="64"/>
      <c r="I40" s="52"/>
      <c r="J40" s="62"/>
      <c r="K40" s="6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117" ht="12.95" customHeight="1" x14ac:dyDescent="0.2">
      <c r="A41" s="68"/>
      <c r="F41" s="68"/>
      <c r="G41" s="73"/>
      <c r="H41" s="52"/>
      <c r="I41" s="56"/>
      <c r="J41" s="62"/>
      <c r="K41" s="62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117" ht="12.95" customHeight="1" x14ac:dyDescent="0.2">
      <c r="A42" s="68"/>
      <c r="B42" s="79"/>
      <c r="C42" s="80"/>
      <c r="D42" s="77"/>
      <c r="E42" s="67"/>
      <c r="F42" s="68"/>
      <c r="G42" s="48"/>
      <c r="H42" s="52"/>
      <c r="I42" s="52"/>
      <c r="J42" s="62"/>
      <c r="K42" s="62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117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</row>
    <row r="44" spans="1:117" ht="12.95" customHeight="1" x14ac:dyDescent="0.2">
      <c r="A44" s="5"/>
      <c r="B44" s="7"/>
      <c r="C44" s="1"/>
      <c r="D44" s="7"/>
      <c r="E44" s="6"/>
      <c r="F44" s="17"/>
      <c r="G44" s="17"/>
      <c r="H44" s="17"/>
      <c r="I44" s="17"/>
      <c r="J44" s="1"/>
      <c r="K44" s="8"/>
      <c r="L44" s="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</row>
    <row r="46" spans="1:117" s="45" customFormat="1" ht="12.95" customHeight="1" x14ac:dyDescent="0.2">
      <c r="A46" s="46"/>
      <c r="B46" s="8"/>
      <c r="C46" s="8"/>
      <c r="D46" s="8"/>
      <c r="E46" s="8"/>
      <c r="J46" s="8"/>
      <c r="K46" s="8"/>
      <c r="L46" s="8"/>
    </row>
    <row r="47" spans="1:117" s="45" customFormat="1" ht="12.95" customHeight="1" x14ac:dyDescent="0.2">
      <c r="F47" s="8"/>
      <c r="G47" s="8"/>
      <c r="H47" s="8"/>
      <c r="I47" s="8"/>
      <c r="J47" s="8"/>
      <c r="K47" s="8"/>
      <c r="L47" s="8"/>
    </row>
    <row r="48" spans="1:117" s="45" customFormat="1" ht="12.9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s="45" customFormat="1" ht="12.9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45" customFormat="1" ht="12.9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s="45" customFormat="1" ht="12.9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s="45" customFormat="1" ht="12.95" customHeight="1" x14ac:dyDescent="0.2"/>
    <row r="53" spans="1:12" s="45" customFormat="1" ht="12.95" customHeight="1" x14ac:dyDescent="0.2"/>
    <row r="54" spans="1:12" s="45" customFormat="1" ht="12.95" customHeight="1" x14ac:dyDescent="0.2"/>
    <row r="55" spans="1:12" s="45" customFormat="1" ht="12.95" customHeight="1" x14ac:dyDescent="0.2"/>
    <row r="56" spans="1:12" s="45" customFormat="1" ht="12.95" customHeight="1" x14ac:dyDescent="0.2"/>
    <row r="57" spans="1:12" s="45" customFormat="1" ht="12.95" customHeight="1" x14ac:dyDescent="0.2"/>
    <row r="58" spans="1:12" s="45" customFormat="1" ht="12.95" customHeight="1" x14ac:dyDescent="0.2"/>
    <row r="59" spans="1:12" s="45" customFormat="1" ht="12.95" customHeight="1" x14ac:dyDescent="0.2"/>
    <row r="60" spans="1:12" s="45" customFormat="1" ht="12.95" customHeight="1" x14ac:dyDescent="0.2"/>
    <row r="61" spans="1:12" s="45" customFormat="1" ht="12.95" customHeight="1" x14ac:dyDescent="0.2"/>
    <row r="62" spans="1:12" s="45" customFormat="1" ht="12.95" customHeight="1" x14ac:dyDescent="0.2"/>
    <row r="63" spans="1:12" s="45" customFormat="1" ht="12.95" customHeight="1" x14ac:dyDescent="0.2"/>
    <row r="64" spans="1:12" s="45" customFormat="1" ht="12.95" customHeight="1" x14ac:dyDescent="0.2"/>
    <row r="65" s="45" customFormat="1" ht="12.95" customHeight="1" x14ac:dyDescent="0.2"/>
    <row r="66" s="45" customFormat="1" ht="12.95" customHeight="1" x14ac:dyDescent="0.2"/>
    <row r="67" s="45" customFormat="1" ht="12.95" customHeight="1" x14ac:dyDescent="0.2"/>
    <row r="68" s="45" customFormat="1" ht="12.95" customHeight="1" x14ac:dyDescent="0.2"/>
    <row r="69" s="45" customFormat="1" ht="12.95" customHeight="1" x14ac:dyDescent="0.2"/>
    <row r="70" s="45" customFormat="1" ht="12.95" customHeight="1" x14ac:dyDescent="0.2"/>
    <row r="71" s="45" customFormat="1" ht="12.95" customHeight="1" x14ac:dyDescent="0.2"/>
    <row r="72" s="45" customFormat="1" ht="12.95" customHeight="1" x14ac:dyDescent="0.2"/>
    <row r="73" s="45" customFormat="1" ht="12.95" customHeight="1" x14ac:dyDescent="0.2"/>
    <row r="74" s="45" customFormat="1" ht="12.95" customHeight="1" x14ac:dyDescent="0.2"/>
    <row r="75" s="45" customFormat="1" ht="12.95" customHeight="1" x14ac:dyDescent="0.2"/>
    <row r="76" s="45" customFormat="1" ht="12.95" customHeight="1" x14ac:dyDescent="0.2"/>
    <row r="77" s="45" customFormat="1" ht="12.95" customHeight="1" x14ac:dyDescent="0.2"/>
    <row r="78" s="45" customFormat="1" ht="12.95" customHeight="1" x14ac:dyDescent="0.2"/>
    <row r="79" s="45" customFormat="1" ht="12.95" customHeight="1" x14ac:dyDescent="0.2"/>
    <row r="80" s="45" customFormat="1" ht="12.95" customHeight="1" x14ac:dyDescent="0.2"/>
    <row r="81" s="45" customFormat="1" ht="12.95" customHeight="1" x14ac:dyDescent="0.2"/>
    <row r="82" s="45" customFormat="1" ht="12.95" customHeight="1" x14ac:dyDescent="0.2"/>
    <row r="83" s="45" customFormat="1" ht="12.95" customHeight="1" x14ac:dyDescent="0.2"/>
    <row r="84" s="45" customFormat="1" ht="12.95" customHeight="1" x14ac:dyDescent="0.2"/>
    <row r="85" s="45" customFormat="1" ht="12.95" customHeight="1" x14ac:dyDescent="0.2"/>
    <row r="86" s="45" customFormat="1" ht="12.95" customHeight="1" x14ac:dyDescent="0.2"/>
    <row r="87" s="45" customFormat="1" ht="12.95" customHeight="1" x14ac:dyDescent="0.2"/>
    <row r="88" s="45" customFormat="1" ht="12.95" customHeight="1" x14ac:dyDescent="0.2"/>
    <row r="89" s="45" customFormat="1" ht="12.95" customHeight="1" x14ac:dyDescent="0.2"/>
    <row r="90" s="45" customFormat="1" ht="12.95" customHeight="1" x14ac:dyDescent="0.2"/>
    <row r="91" s="45" customFormat="1" ht="12.95" customHeight="1" x14ac:dyDescent="0.2"/>
    <row r="92" s="45" customFormat="1" ht="12.95" customHeight="1" x14ac:dyDescent="0.2"/>
    <row r="93" s="45" customFormat="1" ht="12.95" customHeight="1" x14ac:dyDescent="0.2"/>
    <row r="94" s="45" customFormat="1" ht="12.95" customHeight="1" x14ac:dyDescent="0.2"/>
    <row r="95" s="45" customFormat="1" ht="12.95" customHeight="1" x14ac:dyDescent="0.2"/>
    <row r="96" s="45" customFormat="1" ht="12.95" customHeight="1" x14ac:dyDescent="0.2"/>
    <row r="97" s="45" customFormat="1" ht="12.95" customHeight="1" x14ac:dyDescent="0.2"/>
    <row r="98" s="45" customFormat="1" ht="12.95" customHeight="1" x14ac:dyDescent="0.2"/>
    <row r="99" s="45" customFormat="1" ht="12.95" customHeight="1" x14ac:dyDescent="0.2"/>
    <row r="100" s="45" customFormat="1" ht="12.95" customHeight="1" x14ac:dyDescent="0.2"/>
    <row r="101" s="45" customFormat="1" ht="12.95" customHeight="1" x14ac:dyDescent="0.2"/>
    <row r="102" s="45" customFormat="1" ht="12.95" customHeight="1" x14ac:dyDescent="0.2"/>
    <row r="103" s="45" customFormat="1" ht="12.95" customHeight="1" x14ac:dyDescent="0.2"/>
    <row r="104" s="45" customFormat="1" ht="12.95" customHeight="1" x14ac:dyDescent="0.2"/>
    <row r="105" s="45" customFormat="1" ht="12.95" customHeight="1" x14ac:dyDescent="0.2"/>
    <row r="106" s="45" customFormat="1" ht="12.95" customHeight="1" x14ac:dyDescent="0.2"/>
    <row r="107" s="45" customFormat="1" ht="12.95" customHeight="1" x14ac:dyDescent="0.2"/>
    <row r="108" s="45" customFormat="1" ht="12.95" customHeight="1" x14ac:dyDescent="0.2"/>
    <row r="109" s="45" customFormat="1" ht="12.95" customHeight="1" x14ac:dyDescent="0.2"/>
    <row r="110" s="45" customFormat="1" ht="12.95" customHeight="1" x14ac:dyDescent="0.2"/>
    <row r="111" s="45" customFormat="1" ht="12.95" customHeight="1" x14ac:dyDescent="0.2"/>
    <row r="112" s="45" customFormat="1" ht="12.95" customHeight="1" x14ac:dyDescent="0.2"/>
    <row r="113" s="45" customFormat="1" ht="12.95" customHeight="1" x14ac:dyDescent="0.2"/>
    <row r="114" s="45" customFormat="1" ht="12.95" customHeight="1" x14ac:dyDescent="0.2"/>
    <row r="115" s="45" customFormat="1" ht="12.95" customHeight="1" x14ac:dyDescent="0.2"/>
    <row r="116" s="45" customFormat="1" ht="12.95" customHeight="1" x14ac:dyDescent="0.2"/>
    <row r="117" s="45" customFormat="1" ht="12.95" customHeight="1" x14ac:dyDescent="0.2"/>
    <row r="118" s="45" customFormat="1" ht="12.95" customHeight="1" x14ac:dyDescent="0.2"/>
    <row r="119" s="45" customFormat="1" ht="12.95" customHeight="1" x14ac:dyDescent="0.2"/>
    <row r="120" s="45" customFormat="1" ht="12.95" customHeight="1" x14ac:dyDescent="0.2"/>
    <row r="121" s="45" customFormat="1" ht="12.95" customHeight="1" x14ac:dyDescent="0.2"/>
    <row r="122" s="45" customFormat="1" ht="12.95" customHeight="1" x14ac:dyDescent="0.2"/>
    <row r="123" s="45" customFormat="1" ht="12.95" customHeight="1" x14ac:dyDescent="0.2"/>
    <row r="124" s="45" customFormat="1" ht="12.95" customHeight="1" x14ac:dyDescent="0.2"/>
    <row r="125" s="45" customFormat="1" ht="12.95" customHeight="1" x14ac:dyDescent="0.2"/>
    <row r="126" s="45" customFormat="1" ht="12.95" customHeight="1" x14ac:dyDescent="0.2"/>
    <row r="127" s="45" customFormat="1" ht="12.95" customHeight="1" x14ac:dyDescent="0.2"/>
    <row r="128" s="45" customFormat="1" ht="12.95" customHeight="1" x14ac:dyDescent="0.2"/>
    <row r="129" s="45" customFormat="1" ht="12.95" customHeight="1" x14ac:dyDescent="0.2"/>
    <row r="130" s="45" customFormat="1" ht="12.95" customHeight="1" x14ac:dyDescent="0.2"/>
    <row r="131" s="45" customFormat="1" ht="12.95" customHeight="1" x14ac:dyDescent="0.2"/>
    <row r="132" s="45" customFormat="1" ht="12.95" customHeight="1" x14ac:dyDescent="0.2"/>
    <row r="133" s="45" customFormat="1" ht="12.95" customHeight="1" x14ac:dyDescent="0.2"/>
    <row r="134" s="45" customFormat="1" ht="12.95" customHeight="1" x14ac:dyDescent="0.2"/>
    <row r="135" s="45" customFormat="1" ht="12.95" customHeight="1" x14ac:dyDescent="0.2"/>
    <row r="136" s="45" customFormat="1" ht="12.95" customHeight="1" x14ac:dyDescent="0.2"/>
    <row r="137" s="45" customFormat="1" ht="12.95" customHeight="1" x14ac:dyDescent="0.2"/>
    <row r="138" s="45" customFormat="1" ht="12.95" customHeight="1" x14ac:dyDescent="0.2"/>
    <row r="139" s="45" customFormat="1" ht="12.95" customHeight="1" x14ac:dyDescent="0.2"/>
    <row r="140" s="45" customFormat="1" ht="12.95" customHeight="1" x14ac:dyDescent="0.2"/>
    <row r="141" s="45" customFormat="1" ht="12.95" customHeight="1" x14ac:dyDescent="0.2"/>
    <row r="142" s="45" customFormat="1" ht="12.95" customHeight="1" x14ac:dyDescent="0.2"/>
    <row r="143" s="45" customFormat="1" ht="12.95" customHeight="1" x14ac:dyDescent="0.2"/>
    <row r="144" s="45" customFormat="1" ht="12.95" customHeight="1" x14ac:dyDescent="0.2"/>
    <row r="145" s="45" customFormat="1" ht="12.95" customHeight="1" x14ac:dyDescent="0.2"/>
    <row r="146" s="45" customFormat="1" ht="12.95" customHeight="1" x14ac:dyDescent="0.2"/>
    <row r="147" s="45" customFormat="1" ht="12.95" customHeight="1" x14ac:dyDescent="0.2"/>
    <row r="148" s="45" customFormat="1" ht="12.95" customHeight="1" x14ac:dyDescent="0.2"/>
    <row r="149" s="45" customFormat="1" ht="12.95" customHeight="1" x14ac:dyDescent="0.2"/>
    <row r="150" s="45" customFormat="1" ht="12.95" customHeight="1" x14ac:dyDescent="0.2"/>
    <row r="151" s="45" customFormat="1" ht="12.95" customHeight="1" x14ac:dyDescent="0.2"/>
    <row r="152" s="45" customFormat="1" ht="12.95" customHeight="1" x14ac:dyDescent="0.2"/>
    <row r="153" s="45" customFormat="1" ht="12.95" customHeight="1" x14ac:dyDescent="0.2"/>
    <row r="154" s="45" customFormat="1" ht="12.95" customHeight="1" x14ac:dyDescent="0.2"/>
    <row r="155" s="45" customFormat="1" ht="12.95" customHeight="1" x14ac:dyDescent="0.2"/>
    <row r="156" s="45" customFormat="1" ht="12.95" customHeight="1" x14ac:dyDescent="0.2"/>
    <row r="157" s="45" customFormat="1" ht="12.95" customHeight="1" x14ac:dyDescent="0.2"/>
    <row r="158" s="45" customFormat="1" ht="12.95" customHeight="1" x14ac:dyDescent="0.2"/>
    <row r="159" s="45" customFormat="1" ht="12.95" customHeight="1" x14ac:dyDescent="0.2"/>
    <row r="160" s="45" customFormat="1" ht="12.95" customHeight="1" x14ac:dyDescent="0.2"/>
    <row r="161" s="45" customFormat="1" ht="12.95" customHeight="1" x14ac:dyDescent="0.2"/>
    <row r="162" s="45" customFormat="1" ht="12.95" customHeight="1" x14ac:dyDescent="0.2"/>
    <row r="163" s="45" customFormat="1" ht="12.95" customHeight="1" x14ac:dyDescent="0.2"/>
    <row r="164" s="45" customFormat="1" ht="12.95" customHeight="1" x14ac:dyDescent="0.2"/>
    <row r="165" s="45" customFormat="1" ht="12.95" customHeight="1" x14ac:dyDescent="0.2"/>
    <row r="166" s="45" customFormat="1" ht="12.95" customHeight="1" x14ac:dyDescent="0.2"/>
    <row r="167" s="45" customFormat="1" ht="12.95" customHeight="1" x14ac:dyDescent="0.2"/>
    <row r="168" s="45" customFormat="1" ht="12.95" customHeight="1" x14ac:dyDescent="0.2"/>
    <row r="169" s="45" customFormat="1" ht="12.95" customHeight="1" x14ac:dyDescent="0.2"/>
    <row r="170" s="45" customFormat="1" ht="12.95" customHeight="1" x14ac:dyDescent="0.2"/>
    <row r="171" s="45" customFormat="1" ht="12.95" customHeight="1" x14ac:dyDescent="0.2"/>
    <row r="172" s="45" customFormat="1" ht="12.95" customHeight="1" x14ac:dyDescent="0.2"/>
    <row r="173" s="45" customFormat="1" ht="12.95" customHeight="1" x14ac:dyDescent="0.2"/>
    <row r="174" s="45" customFormat="1" ht="12.95" customHeight="1" x14ac:dyDescent="0.2"/>
    <row r="175" s="45" customFormat="1" ht="12.95" customHeight="1" x14ac:dyDescent="0.2"/>
    <row r="176" s="45" customFormat="1" ht="12.95" customHeight="1" x14ac:dyDescent="0.2"/>
    <row r="177" s="45" customFormat="1" ht="12.95" customHeight="1" x14ac:dyDescent="0.2"/>
    <row r="178" s="45" customFormat="1" ht="12.95" customHeight="1" x14ac:dyDescent="0.2"/>
    <row r="179" s="45" customFormat="1" ht="12.95" customHeight="1" x14ac:dyDescent="0.2"/>
    <row r="180" s="45" customFormat="1" ht="12.95" customHeight="1" x14ac:dyDescent="0.2"/>
    <row r="181" s="45" customFormat="1" ht="12.95" customHeight="1" x14ac:dyDescent="0.2"/>
    <row r="182" s="45" customFormat="1" ht="12.95" customHeight="1" x14ac:dyDescent="0.2"/>
    <row r="183" s="45" customFormat="1" ht="12.95" customHeight="1" x14ac:dyDescent="0.2"/>
    <row r="184" s="45" customFormat="1" ht="12.95" customHeight="1" x14ac:dyDescent="0.2"/>
    <row r="185" s="45" customFormat="1" ht="12.95" customHeight="1" x14ac:dyDescent="0.2"/>
    <row r="186" s="45" customFormat="1" ht="12.95" customHeight="1" x14ac:dyDescent="0.2"/>
    <row r="187" s="45" customFormat="1" ht="12.95" customHeight="1" x14ac:dyDescent="0.2"/>
    <row r="188" s="45" customFormat="1" ht="12.95" customHeight="1" x14ac:dyDescent="0.2"/>
    <row r="189" s="45" customFormat="1" ht="12.95" customHeight="1" x14ac:dyDescent="0.2"/>
    <row r="190" s="45" customFormat="1" ht="12.95" customHeight="1" x14ac:dyDescent="0.2"/>
    <row r="191" s="45" customFormat="1" ht="12.95" customHeight="1" x14ac:dyDescent="0.2"/>
    <row r="192" s="45" customFormat="1" ht="12.95" customHeight="1" x14ac:dyDescent="0.2"/>
    <row r="193" s="45" customFormat="1" ht="12.95" customHeight="1" x14ac:dyDescent="0.2"/>
    <row r="194" s="45" customFormat="1" ht="12.95" customHeight="1" x14ac:dyDescent="0.2"/>
    <row r="195" s="45" customFormat="1" ht="12.95" customHeight="1" x14ac:dyDescent="0.2"/>
    <row r="196" s="45" customFormat="1" ht="12.95" customHeight="1" x14ac:dyDescent="0.2"/>
    <row r="197" s="45" customFormat="1" ht="12.95" customHeight="1" x14ac:dyDescent="0.2"/>
    <row r="198" s="45" customFormat="1" ht="12.95" customHeight="1" x14ac:dyDescent="0.2"/>
    <row r="199" s="45" customFormat="1" ht="12.95" customHeight="1" x14ac:dyDescent="0.2"/>
    <row r="200" s="45" customFormat="1" ht="12.95" customHeight="1" x14ac:dyDescent="0.2"/>
    <row r="201" s="45" customFormat="1" ht="12.95" customHeight="1" x14ac:dyDescent="0.2"/>
    <row r="202" s="45" customFormat="1" ht="12.95" customHeight="1" x14ac:dyDescent="0.2"/>
    <row r="203" s="45" customFormat="1" ht="12.95" customHeight="1" x14ac:dyDescent="0.2"/>
    <row r="204" s="45" customFormat="1" ht="12.95" customHeight="1" x14ac:dyDescent="0.2"/>
    <row r="205" s="45" customFormat="1" ht="12.95" customHeight="1" x14ac:dyDescent="0.2"/>
    <row r="206" s="45" customFormat="1" ht="12.95" customHeight="1" x14ac:dyDescent="0.2"/>
    <row r="207" s="45" customFormat="1" ht="12.95" customHeight="1" x14ac:dyDescent="0.2"/>
    <row r="208" s="45" customFormat="1" ht="12.95" customHeight="1" x14ac:dyDescent="0.2"/>
    <row r="209" s="45" customFormat="1" ht="12.95" customHeight="1" x14ac:dyDescent="0.2"/>
    <row r="210" s="45" customFormat="1" ht="12.95" customHeight="1" x14ac:dyDescent="0.2"/>
    <row r="211" s="45" customFormat="1" ht="12.95" customHeight="1" x14ac:dyDescent="0.2"/>
    <row r="212" s="45" customFormat="1" ht="12.95" customHeight="1" x14ac:dyDescent="0.2"/>
    <row r="213" s="45" customFormat="1" ht="12.95" customHeight="1" x14ac:dyDescent="0.2"/>
    <row r="214" s="45" customFormat="1" ht="12.95" customHeight="1" x14ac:dyDescent="0.2"/>
    <row r="215" s="45" customFormat="1" ht="12.95" customHeight="1" x14ac:dyDescent="0.2"/>
    <row r="216" s="45" customFormat="1" ht="12.95" customHeight="1" x14ac:dyDescent="0.2"/>
    <row r="217" s="45" customFormat="1" ht="12.95" customHeight="1" x14ac:dyDescent="0.2"/>
    <row r="218" s="45" customFormat="1" ht="12.95" customHeight="1" x14ac:dyDescent="0.2"/>
    <row r="219" s="45" customFormat="1" ht="12.95" customHeight="1" x14ac:dyDescent="0.2"/>
    <row r="220" s="45" customFormat="1" ht="12.95" customHeight="1" x14ac:dyDescent="0.2"/>
    <row r="221" s="45" customFormat="1" ht="12.95" customHeight="1" x14ac:dyDescent="0.2"/>
    <row r="222" s="45" customFormat="1" ht="12.95" customHeight="1" x14ac:dyDescent="0.2"/>
    <row r="223" s="45" customFormat="1" ht="12.95" customHeight="1" x14ac:dyDescent="0.2"/>
    <row r="224" s="45" customFormat="1" ht="12.95" customHeight="1" x14ac:dyDescent="0.2"/>
    <row r="225" s="45" customFormat="1" ht="12.95" customHeight="1" x14ac:dyDescent="0.2"/>
    <row r="226" s="45" customFormat="1" ht="12.95" customHeight="1" x14ac:dyDescent="0.2"/>
    <row r="227" s="45" customFormat="1" ht="12.95" customHeight="1" x14ac:dyDescent="0.2"/>
    <row r="228" s="45" customFormat="1" ht="12.95" customHeight="1" x14ac:dyDescent="0.2"/>
    <row r="229" s="45" customFormat="1" ht="12.95" customHeight="1" x14ac:dyDescent="0.2"/>
    <row r="230" s="45" customFormat="1" ht="12.95" customHeight="1" x14ac:dyDescent="0.2"/>
    <row r="231" s="45" customFormat="1" ht="12.95" customHeight="1" x14ac:dyDescent="0.2"/>
    <row r="232" s="45" customFormat="1" ht="12.95" customHeight="1" x14ac:dyDescent="0.2"/>
    <row r="233" s="45" customFormat="1" ht="12.95" customHeight="1" x14ac:dyDescent="0.2"/>
    <row r="234" s="45" customFormat="1" ht="12.95" customHeight="1" x14ac:dyDescent="0.2"/>
    <row r="235" s="45" customFormat="1" ht="12.95" customHeight="1" x14ac:dyDescent="0.2"/>
    <row r="236" s="45" customFormat="1" ht="12.95" customHeight="1" x14ac:dyDescent="0.2"/>
    <row r="237" s="45" customFormat="1" ht="12.95" customHeight="1" x14ac:dyDescent="0.2"/>
    <row r="238" s="45" customFormat="1" ht="12.95" customHeight="1" x14ac:dyDescent="0.2"/>
    <row r="239" s="45" customFormat="1" ht="12.95" customHeight="1" x14ac:dyDescent="0.2"/>
    <row r="240" s="45" customFormat="1" ht="12.95" customHeight="1" x14ac:dyDescent="0.2"/>
    <row r="241" s="45" customFormat="1" ht="12.95" customHeight="1" x14ac:dyDescent="0.2"/>
    <row r="242" s="45" customFormat="1" ht="12.95" customHeight="1" x14ac:dyDescent="0.2"/>
    <row r="243" s="45" customFormat="1" ht="12.95" customHeight="1" x14ac:dyDescent="0.2"/>
    <row r="244" s="45" customFormat="1" ht="12.95" customHeight="1" x14ac:dyDescent="0.2"/>
    <row r="245" s="45" customFormat="1" ht="12.95" customHeight="1" x14ac:dyDescent="0.2"/>
    <row r="246" s="45" customFormat="1" ht="12.95" customHeight="1" x14ac:dyDescent="0.2"/>
    <row r="247" s="45" customFormat="1" ht="12.95" customHeight="1" x14ac:dyDescent="0.2"/>
    <row r="248" s="45" customFormat="1" ht="12.95" customHeight="1" x14ac:dyDescent="0.2"/>
    <row r="249" s="45" customFormat="1" ht="12.95" customHeight="1" x14ac:dyDescent="0.2"/>
    <row r="250" s="45" customFormat="1" ht="12.95" customHeight="1" x14ac:dyDescent="0.2"/>
    <row r="251" s="45" customFormat="1" ht="12.95" customHeight="1" x14ac:dyDescent="0.2"/>
    <row r="252" s="45" customFormat="1" ht="12.95" customHeight="1" x14ac:dyDescent="0.2"/>
    <row r="253" s="45" customFormat="1" ht="12.95" customHeight="1" x14ac:dyDescent="0.2"/>
    <row r="254" s="45" customFormat="1" ht="12.95" customHeight="1" x14ac:dyDescent="0.2"/>
    <row r="255" s="45" customFormat="1" ht="12.95" customHeight="1" x14ac:dyDescent="0.2"/>
    <row r="256" s="45" customFormat="1" ht="12.95" customHeight="1" x14ac:dyDescent="0.2"/>
    <row r="257" s="45" customFormat="1" ht="12.95" customHeight="1" x14ac:dyDescent="0.2"/>
    <row r="258" s="45" customFormat="1" ht="12.95" customHeight="1" x14ac:dyDescent="0.2"/>
    <row r="259" s="45" customFormat="1" ht="12.95" customHeight="1" x14ac:dyDescent="0.2"/>
    <row r="260" s="45" customFormat="1" ht="12.95" customHeight="1" x14ac:dyDescent="0.2"/>
    <row r="261" s="45" customFormat="1" ht="12.95" customHeight="1" x14ac:dyDescent="0.2"/>
    <row r="262" s="45" customFormat="1" ht="12.95" customHeight="1" x14ac:dyDescent="0.2"/>
    <row r="263" s="45" customFormat="1" ht="12.95" customHeight="1" x14ac:dyDescent="0.2"/>
    <row r="264" s="45" customFormat="1" ht="12.95" customHeight="1" x14ac:dyDescent="0.2"/>
    <row r="265" s="45" customFormat="1" ht="12.95" customHeight="1" x14ac:dyDescent="0.2"/>
    <row r="266" s="45" customFormat="1" ht="12.95" customHeight="1" x14ac:dyDescent="0.2"/>
    <row r="267" s="45" customFormat="1" ht="12.95" customHeight="1" x14ac:dyDescent="0.2"/>
    <row r="268" s="45" customFormat="1" ht="12.95" customHeight="1" x14ac:dyDescent="0.2"/>
    <row r="269" s="45" customFormat="1" ht="12.95" customHeight="1" x14ac:dyDescent="0.2"/>
    <row r="270" s="45" customFormat="1" ht="12.95" customHeight="1" x14ac:dyDescent="0.2"/>
    <row r="271" s="45" customFormat="1" ht="12.95" customHeight="1" x14ac:dyDescent="0.2"/>
    <row r="272" s="45" customFormat="1" ht="12.95" customHeight="1" x14ac:dyDescent="0.2"/>
    <row r="273" s="45" customFormat="1" ht="12.95" customHeight="1" x14ac:dyDescent="0.2"/>
    <row r="274" s="45" customFormat="1" ht="12.95" customHeight="1" x14ac:dyDescent="0.2"/>
    <row r="275" s="45" customFormat="1" ht="12.95" customHeight="1" x14ac:dyDescent="0.2"/>
    <row r="276" s="45" customFormat="1" ht="12.95" customHeight="1" x14ac:dyDescent="0.2"/>
    <row r="277" s="45" customFormat="1" ht="12.95" customHeight="1" x14ac:dyDescent="0.2"/>
    <row r="278" s="45" customFormat="1" ht="12.95" customHeight="1" x14ac:dyDescent="0.2"/>
    <row r="279" s="45" customFormat="1" ht="12.95" customHeight="1" x14ac:dyDescent="0.2"/>
    <row r="280" s="45" customFormat="1" ht="12.95" customHeight="1" x14ac:dyDescent="0.2"/>
    <row r="281" s="45" customFormat="1" ht="12.95" customHeight="1" x14ac:dyDescent="0.2"/>
    <row r="282" s="45" customFormat="1" ht="12.95" customHeight="1" x14ac:dyDescent="0.2"/>
    <row r="283" s="45" customFormat="1" ht="12.95" customHeight="1" x14ac:dyDescent="0.2"/>
    <row r="284" s="45" customFormat="1" ht="12.95" customHeight="1" x14ac:dyDescent="0.2"/>
    <row r="285" s="45" customFormat="1" ht="12.95" customHeight="1" x14ac:dyDescent="0.2"/>
    <row r="286" s="45" customFormat="1" ht="12.95" customHeight="1" x14ac:dyDescent="0.2"/>
    <row r="287" s="45" customFormat="1" ht="12.95" customHeight="1" x14ac:dyDescent="0.2"/>
    <row r="288" s="45" customFormat="1" ht="12.95" customHeight="1" x14ac:dyDescent="0.2"/>
    <row r="289" s="45" customFormat="1" ht="12.95" customHeight="1" x14ac:dyDescent="0.2"/>
    <row r="290" s="45" customFormat="1" ht="12.95" customHeight="1" x14ac:dyDescent="0.2"/>
    <row r="291" s="45" customFormat="1" ht="12.95" customHeight="1" x14ac:dyDescent="0.2"/>
    <row r="292" s="45" customFormat="1" ht="12.95" customHeight="1" x14ac:dyDescent="0.2"/>
    <row r="293" s="45" customFormat="1" ht="12.95" customHeight="1" x14ac:dyDescent="0.2"/>
    <row r="294" s="45" customFormat="1" ht="12.95" customHeight="1" x14ac:dyDescent="0.2"/>
    <row r="295" s="45" customFormat="1" ht="12.95" customHeight="1" x14ac:dyDescent="0.2"/>
    <row r="296" s="45" customFormat="1" ht="12.95" customHeight="1" x14ac:dyDescent="0.2"/>
    <row r="297" s="45" customFormat="1" ht="12.95" customHeight="1" x14ac:dyDescent="0.2"/>
    <row r="298" s="45" customFormat="1" ht="12.95" customHeight="1" x14ac:dyDescent="0.2"/>
    <row r="299" s="45" customFormat="1" ht="12.95" customHeight="1" x14ac:dyDescent="0.2"/>
    <row r="300" s="45" customFormat="1" ht="12.95" customHeight="1" x14ac:dyDescent="0.2"/>
    <row r="301" s="45" customFormat="1" ht="12.95" customHeight="1" x14ac:dyDescent="0.2"/>
    <row r="302" s="45" customFormat="1" ht="12.95" customHeight="1" x14ac:dyDescent="0.2"/>
    <row r="303" s="45" customFormat="1" ht="12.95" customHeight="1" x14ac:dyDescent="0.2"/>
    <row r="304" s="45" customFormat="1" ht="12.95" customHeight="1" x14ac:dyDescent="0.2"/>
    <row r="305" s="45" customFormat="1" ht="12.95" customHeight="1" x14ac:dyDescent="0.2"/>
    <row r="306" s="45" customFormat="1" ht="12.95" customHeight="1" x14ac:dyDescent="0.2"/>
    <row r="307" s="45" customFormat="1" ht="12.95" customHeight="1" x14ac:dyDescent="0.2"/>
    <row r="308" s="45" customFormat="1" ht="12.95" customHeight="1" x14ac:dyDescent="0.2"/>
    <row r="309" s="45" customFormat="1" ht="12.95" customHeight="1" x14ac:dyDescent="0.2"/>
    <row r="310" s="45" customFormat="1" ht="12.95" customHeight="1" x14ac:dyDescent="0.2"/>
    <row r="311" s="45" customFormat="1" ht="12.95" customHeight="1" x14ac:dyDescent="0.2"/>
    <row r="312" s="45" customFormat="1" ht="12.95" customHeight="1" x14ac:dyDescent="0.2"/>
    <row r="313" s="45" customFormat="1" ht="12.95" customHeight="1" x14ac:dyDescent="0.2"/>
    <row r="314" s="45" customFormat="1" ht="12.95" customHeight="1" x14ac:dyDescent="0.2"/>
    <row r="315" s="45" customFormat="1" ht="12.95" customHeight="1" x14ac:dyDescent="0.2"/>
    <row r="316" s="45" customFormat="1" ht="12.95" customHeight="1" x14ac:dyDescent="0.2"/>
    <row r="317" s="45" customFormat="1" ht="12.95" customHeight="1" x14ac:dyDescent="0.2"/>
    <row r="318" s="45" customFormat="1" ht="12.95" customHeight="1" x14ac:dyDescent="0.2"/>
    <row r="319" s="45" customFormat="1" ht="12.95" customHeight="1" x14ac:dyDescent="0.2"/>
    <row r="320" s="45" customFormat="1" ht="12.95" customHeight="1" x14ac:dyDescent="0.2"/>
    <row r="321" s="45" customFormat="1" ht="12.95" customHeight="1" x14ac:dyDescent="0.2"/>
    <row r="322" s="45" customFormat="1" ht="12.95" customHeight="1" x14ac:dyDescent="0.2"/>
    <row r="323" s="45" customFormat="1" ht="12.95" customHeight="1" x14ac:dyDescent="0.2"/>
    <row r="324" s="45" customFormat="1" ht="12.95" customHeight="1" x14ac:dyDescent="0.2"/>
    <row r="325" s="45" customFormat="1" ht="12.95" customHeight="1" x14ac:dyDescent="0.2"/>
    <row r="326" s="45" customFormat="1" ht="12.95" customHeight="1" x14ac:dyDescent="0.2"/>
    <row r="327" s="45" customFormat="1" ht="12.95" customHeight="1" x14ac:dyDescent="0.2"/>
    <row r="328" s="45" customFormat="1" ht="12.95" customHeight="1" x14ac:dyDescent="0.2"/>
    <row r="329" s="45" customFormat="1" ht="12.95" customHeight="1" x14ac:dyDescent="0.2"/>
    <row r="330" s="45" customFormat="1" ht="12.95" customHeight="1" x14ac:dyDescent="0.2"/>
    <row r="331" s="45" customFormat="1" ht="12.95" customHeight="1" x14ac:dyDescent="0.2"/>
    <row r="332" s="45" customFormat="1" ht="12.95" customHeight="1" x14ac:dyDescent="0.2"/>
    <row r="333" s="45" customFormat="1" ht="12.95" customHeight="1" x14ac:dyDescent="0.2"/>
    <row r="334" s="45" customFormat="1" ht="12.95" customHeight="1" x14ac:dyDescent="0.2"/>
    <row r="335" s="45" customFormat="1" ht="12.95" customHeight="1" x14ac:dyDescent="0.2"/>
    <row r="336" s="45" customFormat="1" ht="12.95" customHeight="1" x14ac:dyDescent="0.2"/>
    <row r="337" s="45" customFormat="1" ht="12.95" customHeight="1" x14ac:dyDescent="0.2"/>
    <row r="338" s="45" customFormat="1" ht="12.95" customHeight="1" x14ac:dyDescent="0.2"/>
    <row r="339" s="45" customFormat="1" ht="12.95" customHeight="1" x14ac:dyDescent="0.2"/>
    <row r="340" s="45" customFormat="1" ht="12.95" customHeight="1" x14ac:dyDescent="0.2"/>
    <row r="341" s="45" customFormat="1" ht="12.95" customHeight="1" x14ac:dyDescent="0.2"/>
    <row r="342" s="45" customFormat="1" ht="12.95" customHeight="1" x14ac:dyDescent="0.2"/>
    <row r="343" s="45" customFormat="1" ht="12.95" customHeight="1" x14ac:dyDescent="0.2"/>
    <row r="344" s="45" customFormat="1" ht="12.95" customHeight="1" x14ac:dyDescent="0.2"/>
    <row r="345" s="45" customFormat="1" ht="12.95" customHeight="1" x14ac:dyDescent="0.2"/>
    <row r="346" s="45" customFormat="1" ht="12.95" customHeight="1" x14ac:dyDescent="0.2"/>
    <row r="347" s="45" customFormat="1" ht="12.95" customHeight="1" x14ac:dyDescent="0.2"/>
    <row r="348" s="45" customFormat="1" ht="12.95" customHeight="1" x14ac:dyDescent="0.2"/>
    <row r="349" s="45" customFormat="1" ht="12.95" customHeight="1" x14ac:dyDescent="0.2"/>
    <row r="350" s="45" customFormat="1" ht="12.95" customHeight="1" x14ac:dyDescent="0.2"/>
    <row r="351" s="45" customFormat="1" ht="12.95" customHeight="1" x14ac:dyDescent="0.2"/>
    <row r="352" s="45" customFormat="1" ht="12.95" customHeight="1" x14ac:dyDescent="0.2"/>
    <row r="353" s="45" customFormat="1" ht="12.95" customHeight="1" x14ac:dyDescent="0.2"/>
    <row r="354" s="45" customFormat="1" ht="12.95" customHeight="1" x14ac:dyDescent="0.2"/>
    <row r="355" s="45" customFormat="1" ht="12.95" customHeight="1" x14ac:dyDescent="0.2"/>
    <row r="356" s="45" customFormat="1" ht="12.95" customHeight="1" x14ac:dyDescent="0.2"/>
    <row r="357" s="45" customFormat="1" ht="12.95" customHeight="1" x14ac:dyDescent="0.2"/>
    <row r="358" s="45" customFormat="1" ht="12.95" customHeight="1" x14ac:dyDescent="0.2"/>
    <row r="359" s="45" customFormat="1" ht="12.95" customHeight="1" x14ac:dyDescent="0.2"/>
    <row r="360" s="45" customFormat="1" ht="12.95" customHeight="1" x14ac:dyDescent="0.2"/>
    <row r="361" s="45" customFormat="1" ht="12.95" customHeight="1" x14ac:dyDescent="0.2"/>
    <row r="362" s="45" customFormat="1" ht="12.95" customHeight="1" x14ac:dyDescent="0.2"/>
    <row r="363" s="45" customFormat="1" ht="12.95" customHeight="1" x14ac:dyDescent="0.2"/>
    <row r="364" s="45" customFormat="1" ht="12.95" customHeight="1" x14ac:dyDescent="0.2"/>
    <row r="365" s="45" customFormat="1" ht="12.95" customHeight="1" x14ac:dyDescent="0.2"/>
    <row r="366" s="45" customFormat="1" ht="12.95" customHeight="1" x14ac:dyDescent="0.2"/>
    <row r="367" s="45" customFormat="1" ht="12.95" customHeight="1" x14ac:dyDescent="0.2"/>
    <row r="368" s="45" customFormat="1" ht="12.95" customHeight="1" x14ac:dyDescent="0.2"/>
    <row r="369" s="45" customFormat="1" ht="12.95" customHeight="1" x14ac:dyDescent="0.2"/>
    <row r="370" s="45" customFormat="1" ht="12.95" customHeight="1" x14ac:dyDescent="0.2"/>
    <row r="371" s="45" customFormat="1" ht="12.95" customHeight="1" x14ac:dyDescent="0.2"/>
    <row r="372" s="45" customFormat="1" ht="12.95" customHeight="1" x14ac:dyDescent="0.2"/>
    <row r="373" s="45" customFormat="1" ht="12.95" customHeight="1" x14ac:dyDescent="0.2"/>
    <row r="374" s="45" customFormat="1" ht="12.95" customHeight="1" x14ac:dyDescent="0.2"/>
    <row r="375" s="45" customFormat="1" ht="12.95" customHeight="1" x14ac:dyDescent="0.2"/>
    <row r="376" s="45" customFormat="1" ht="12.95" customHeight="1" x14ac:dyDescent="0.2"/>
    <row r="377" s="45" customFormat="1" ht="12.95" customHeight="1" x14ac:dyDescent="0.2"/>
    <row r="378" s="45" customFormat="1" ht="12.95" customHeight="1" x14ac:dyDescent="0.2"/>
    <row r="379" s="45" customFormat="1" ht="12.95" customHeight="1" x14ac:dyDescent="0.2"/>
    <row r="380" s="45" customFormat="1" ht="12.95" customHeight="1" x14ac:dyDescent="0.2"/>
    <row r="381" s="45" customFormat="1" ht="12.95" customHeight="1" x14ac:dyDescent="0.2"/>
    <row r="382" s="45" customFormat="1" ht="12.95" customHeight="1" x14ac:dyDescent="0.2"/>
    <row r="383" s="45" customFormat="1" ht="12.95" customHeight="1" x14ac:dyDescent="0.2"/>
    <row r="384" s="45" customFormat="1" ht="12.95" customHeight="1" x14ac:dyDescent="0.2"/>
    <row r="385" s="45" customFormat="1" ht="12.95" customHeight="1" x14ac:dyDescent="0.2"/>
    <row r="386" s="45" customFormat="1" ht="12.95" customHeight="1" x14ac:dyDescent="0.2"/>
    <row r="387" s="45" customFormat="1" ht="12.95" customHeight="1" x14ac:dyDescent="0.2"/>
    <row r="388" s="45" customFormat="1" ht="12.95" customHeight="1" x14ac:dyDescent="0.2"/>
    <row r="389" s="45" customFormat="1" ht="12.95" customHeight="1" x14ac:dyDescent="0.2"/>
    <row r="390" s="45" customFormat="1" ht="12.95" customHeight="1" x14ac:dyDescent="0.2"/>
    <row r="391" s="45" customFormat="1" ht="12.95" customHeight="1" x14ac:dyDescent="0.2"/>
    <row r="392" s="45" customFormat="1" ht="12.95" customHeight="1" x14ac:dyDescent="0.2"/>
    <row r="393" s="45" customFormat="1" ht="12.95" customHeight="1" x14ac:dyDescent="0.2"/>
    <row r="394" s="45" customFormat="1" ht="12.95" customHeight="1" x14ac:dyDescent="0.2"/>
    <row r="395" s="45" customFormat="1" ht="12.95" customHeight="1" x14ac:dyDescent="0.2"/>
    <row r="396" s="45" customFormat="1" ht="12.95" customHeight="1" x14ac:dyDescent="0.2"/>
    <row r="397" s="45" customFormat="1" ht="12.95" customHeight="1" x14ac:dyDescent="0.2"/>
    <row r="398" s="45" customFormat="1" ht="12.95" customHeight="1" x14ac:dyDescent="0.2"/>
    <row r="399" s="45" customFormat="1" ht="12.95" customHeight="1" x14ac:dyDescent="0.2"/>
    <row r="400" s="45" customFormat="1" ht="12.95" customHeight="1" x14ac:dyDescent="0.2"/>
    <row r="401" s="45" customFormat="1" ht="12.95" customHeight="1" x14ac:dyDescent="0.2"/>
    <row r="402" s="45" customFormat="1" ht="12.95" customHeight="1" x14ac:dyDescent="0.2"/>
    <row r="403" s="45" customFormat="1" ht="12.95" customHeight="1" x14ac:dyDescent="0.2"/>
    <row r="404" s="45" customFormat="1" ht="12.95" customHeight="1" x14ac:dyDescent="0.2"/>
    <row r="405" s="45" customFormat="1" ht="12.95" customHeight="1" x14ac:dyDescent="0.2"/>
    <row r="406" s="45" customFormat="1" ht="12.95" customHeight="1" x14ac:dyDescent="0.2"/>
    <row r="407" s="45" customFormat="1" ht="12.95" customHeight="1" x14ac:dyDescent="0.2"/>
    <row r="408" s="45" customFormat="1" ht="12.95" customHeight="1" x14ac:dyDescent="0.2"/>
    <row r="409" s="45" customFormat="1" ht="12.95" customHeight="1" x14ac:dyDescent="0.2"/>
    <row r="410" s="45" customFormat="1" ht="12.95" customHeight="1" x14ac:dyDescent="0.2"/>
    <row r="411" s="45" customFormat="1" ht="12.95" customHeight="1" x14ac:dyDescent="0.2"/>
    <row r="412" s="45" customFormat="1" ht="12.95" customHeight="1" x14ac:dyDescent="0.2"/>
    <row r="413" s="45" customFormat="1" ht="12.95" customHeight="1" x14ac:dyDescent="0.2"/>
    <row r="414" s="45" customFormat="1" ht="12.95" customHeight="1" x14ac:dyDescent="0.2"/>
    <row r="415" s="45" customFormat="1" ht="12.95" customHeight="1" x14ac:dyDescent="0.2"/>
    <row r="416" s="45" customFormat="1" ht="12.95" customHeight="1" x14ac:dyDescent="0.2"/>
    <row r="417" s="45" customFormat="1" ht="12.95" customHeight="1" x14ac:dyDescent="0.2"/>
    <row r="418" s="45" customFormat="1" ht="12.95" customHeight="1" x14ac:dyDescent="0.2"/>
    <row r="419" s="45" customFormat="1" ht="12.95" customHeight="1" x14ac:dyDescent="0.2"/>
    <row r="420" s="45" customFormat="1" ht="12.95" customHeight="1" x14ac:dyDescent="0.2"/>
    <row r="421" s="45" customFormat="1" ht="12.95" customHeight="1" x14ac:dyDescent="0.2"/>
    <row r="422" s="45" customFormat="1" ht="12.95" customHeight="1" x14ac:dyDescent="0.2"/>
    <row r="423" s="45" customFormat="1" ht="12.95" customHeight="1" x14ac:dyDescent="0.2"/>
    <row r="424" s="45" customFormat="1" ht="12.95" customHeight="1" x14ac:dyDescent="0.2"/>
    <row r="425" s="45" customFormat="1" ht="12.95" customHeight="1" x14ac:dyDescent="0.2"/>
    <row r="426" s="45" customFormat="1" ht="12.95" customHeight="1" x14ac:dyDescent="0.2"/>
    <row r="427" s="45" customFormat="1" ht="12.95" customHeight="1" x14ac:dyDescent="0.2"/>
    <row r="428" s="45" customFormat="1" ht="12.95" customHeight="1" x14ac:dyDescent="0.2"/>
    <row r="429" s="45" customFormat="1" ht="12.95" customHeight="1" x14ac:dyDescent="0.2"/>
    <row r="430" s="45" customFormat="1" ht="12.95" customHeight="1" x14ac:dyDescent="0.2"/>
    <row r="431" s="45" customFormat="1" ht="12.95" customHeight="1" x14ac:dyDescent="0.2"/>
    <row r="432" s="45" customFormat="1" ht="12.95" customHeight="1" x14ac:dyDescent="0.2"/>
    <row r="433" s="45" customFormat="1" ht="12.95" customHeight="1" x14ac:dyDescent="0.2"/>
    <row r="434" s="45" customFormat="1" ht="12.95" customHeight="1" x14ac:dyDescent="0.2"/>
    <row r="435" s="45" customFormat="1" ht="12.95" customHeight="1" x14ac:dyDescent="0.2"/>
    <row r="436" s="45" customFormat="1" ht="12.95" customHeight="1" x14ac:dyDescent="0.2"/>
    <row r="437" s="45" customFormat="1" ht="12.95" customHeight="1" x14ac:dyDescent="0.2"/>
    <row r="438" s="45" customFormat="1" ht="12.95" customHeight="1" x14ac:dyDescent="0.2"/>
    <row r="439" s="45" customFormat="1" ht="12.95" customHeight="1" x14ac:dyDescent="0.2"/>
    <row r="440" s="45" customFormat="1" ht="12.95" customHeight="1" x14ac:dyDescent="0.2"/>
    <row r="441" s="45" customFormat="1" ht="12.95" customHeight="1" x14ac:dyDescent="0.2"/>
    <row r="442" s="45" customFormat="1" ht="12.95" customHeight="1" x14ac:dyDescent="0.2"/>
    <row r="443" s="45" customFormat="1" ht="12.95" customHeight="1" x14ac:dyDescent="0.2"/>
    <row r="444" s="45" customFormat="1" ht="12.95" customHeight="1" x14ac:dyDescent="0.2"/>
    <row r="445" s="45" customFormat="1" ht="12.95" customHeight="1" x14ac:dyDescent="0.2"/>
    <row r="446" s="45" customFormat="1" ht="12.95" customHeight="1" x14ac:dyDescent="0.2"/>
    <row r="447" s="45" customFormat="1" ht="12.95" customHeight="1" x14ac:dyDescent="0.2"/>
    <row r="448" s="45" customFormat="1" ht="12.95" customHeight="1" x14ac:dyDescent="0.2"/>
    <row r="449" s="45" customFormat="1" ht="12.95" customHeight="1" x14ac:dyDescent="0.2"/>
    <row r="450" s="45" customFormat="1" ht="12.95" customHeight="1" x14ac:dyDescent="0.2"/>
    <row r="451" s="45" customFormat="1" ht="12.95" customHeight="1" x14ac:dyDescent="0.2"/>
    <row r="452" s="45" customFormat="1" ht="12.95" customHeight="1" x14ac:dyDescent="0.2"/>
    <row r="453" s="45" customFormat="1" ht="12.95" customHeight="1" x14ac:dyDescent="0.2"/>
    <row r="454" s="45" customFormat="1" ht="12.95" customHeight="1" x14ac:dyDescent="0.2"/>
    <row r="455" s="45" customFormat="1" ht="12.95" customHeight="1" x14ac:dyDescent="0.2"/>
    <row r="456" s="45" customFormat="1" ht="12.95" customHeight="1" x14ac:dyDescent="0.2"/>
    <row r="457" s="45" customFormat="1" ht="12.95" customHeight="1" x14ac:dyDescent="0.2"/>
    <row r="458" s="45" customFormat="1" ht="12.95" customHeight="1" x14ac:dyDescent="0.2"/>
    <row r="459" s="45" customFormat="1" ht="12.95" customHeight="1" x14ac:dyDescent="0.2"/>
    <row r="460" s="45" customFormat="1" ht="12.95" customHeight="1" x14ac:dyDescent="0.2"/>
    <row r="461" s="45" customFormat="1" ht="12.95" customHeight="1" x14ac:dyDescent="0.2"/>
    <row r="462" s="45" customFormat="1" ht="12.95" customHeight="1" x14ac:dyDescent="0.2"/>
    <row r="463" s="45" customFormat="1" ht="12.95" customHeight="1" x14ac:dyDescent="0.2"/>
    <row r="464" s="45" customFormat="1" ht="12.95" customHeight="1" x14ac:dyDescent="0.2"/>
    <row r="465" s="45" customFormat="1" ht="12.95" customHeight="1" x14ac:dyDescent="0.2"/>
    <row r="466" s="45" customFormat="1" ht="12.95" customHeight="1" x14ac:dyDescent="0.2"/>
    <row r="467" s="45" customFormat="1" ht="12.95" customHeight="1" x14ac:dyDescent="0.2"/>
    <row r="468" s="45" customFormat="1" ht="12.95" customHeight="1" x14ac:dyDescent="0.2"/>
    <row r="469" s="45" customFormat="1" ht="12.95" customHeight="1" x14ac:dyDescent="0.2"/>
    <row r="470" s="45" customFormat="1" ht="12.95" customHeight="1" x14ac:dyDescent="0.2"/>
    <row r="471" s="45" customFormat="1" ht="12.95" customHeight="1" x14ac:dyDescent="0.2"/>
    <row r="472" s="45" customFormat="1" ht="12.95" customHeight="1" x14ac:dyDescent="0.2"/>
    <row r="473" s="45" customFormat="1" ht="12.95" customHeight="1" x14ac:dyDescent="0.2"/>
    <row r="474" s="45" customFormat="1" ht="12.95" customHeight="1" x14ac:dyDescent="0.2"/>
    <row r="475" s="45" customFormat="1" ht="12.95" customHeight="1" x14ac:dyDescent="0.2"/>
    <row r="476" s="45" customFormat="1" ht="12.95" customHeight="1" x14ac:dyDescent="0.2"/>
    <row r="477" s="45" customFormat="1" ht="12.95" customHeight="1" x14ac:dyDescent="0.2"/>
    <row r="478" s="45" customFormat="1" ht="12.95" customHeight="1" x14ac:dyDescent="0.2"/>
    <row r="479" s="45" customFormat="1" ht="12.95" customHeight="1" x14ac:dyDescent="0.2"/>
    <row r="480" s="45" customFormat="1" ht="12.95" customHeight="1" x14ac:dyDescent="0.2"/>
    <row r="481" s="45" customFormat="1" ht="12.95" customHeight="1" x14ac:dyDescent="0.2"/>
    <row r="482" s="45" customFormat="1" ht="12.95" customHeight="1" x14ac:dyDescent="0.2"/>
    <row r="483" s="45" customFormat="1" ht="12.95" customHeight="1" x14ac:dyDescent="0.2"/>
    <row r="484" s="45" customFormat="1" ht="12.95" customHeight="1" x14ac:dyDescent="0.2"/>
    <row r="485" s="45" customFormat="1" ht="12.95" customHeight="1" x14ac:dyDescent="0.2"/>
    <row r="486" s="45" customFormat="1" ht="12.95" customHeight="1" x14ac:dyDescent="0.2"/>
    <row r="487" s="45" customFormat="1" ht="12.95" customHeight="1" x14ac:dyDescent="0.2"/>
    <row r="488" s="45" customFormat="1" ht="12.95" customHeight="1" x14ac:dyDescent="0.2"/>
    <row r="489" s="45" customFormat="1" ht="12.95" customHeight="1" x14ac:dyDescent="0.2"/>
    <row r="490" s="45" customFormat="1" ht="12.95" customHeight="1" x14ac:dyDescent="0.2"/>
    <row r="491" s="45" customFormat="1" ht="12.95" customHeight="1" x14ac:dyDescent="0.2"/>
    <row r="492" s="45" customFormat="1" ht="12.95" customHeight="1" x14ac:dyDescent="0.2"/>
    <row r="493" s="45" customFormat="1" ht="12.95" customHeight="1" x14ac:dyDescent="0.2"/>
    <row r="494" s="45" customFormat="1" ht="12.95" customHeight="1" x14ac:dyDescent="0.2"/>
    <row r="495" s="45" customFormat="1" ht="12.95" customHeight="1" x14ac:dyDescent="0.2"/>
    <row r="496" s="45" customFormat="1" ht="12.95" customHeight="1" x14ac:dyDescent="0.2"/>
    <row r="497" s="45" customFormat="1" ht="12.95" customHeight="1" x14ac:dyDescent="0.2"/>
    <row r="498" s="45" customFormat="1" ht="12.95" customHeight="1" x14ac:dyDescent="0.2"/>
    <row r="499" s="45" customFormat="1" ht="12.95" customHeight="1" x14ac:dyDescent="0.2"/>
    <row r="500" s="45" customFormat="1" ht="12.95" customHeight="1" x14ac:dyDescent="0.2"/>
    <row r="501" s="45" customFormat="1" ht="12.95" customHeight="1" x14ac:dyDescent="0.2"/>
    <row r="502" s="45" customFormat="1" ht="12.95" customHeight="1" x14ac:dyDescent="0.2"/>
    <row r="503" s="45" customFormat="1" ht="12.95" customHeight="1" x14ac:dyDescent="0.2"/>
    <row r="504" s="45" customFormat="1" ht="12.95" customHeight="1" x14ac:dyDescent="0.2"/>
    <row r="505" s="45" customFormat="1" ht="12.95" customHeight="1" x14ac:dyDescent="0.2"/>
    <row r="506" s="45" customFormat="1" ht="12.95" customHeight="1" x14ac:dyDescent="0.2"/>
    <row r="507" s="45" customFormat="1" ht="12.95" customHeight="1" x14ac:dyDescent="0.2"/>
    <row r="508" s="45" customFormat="1" ht="12.95" customHeight="1" x14ac:dyDescent="0.2"/>
    <row r="509" s="45" customFormat="1" ht="12.95" customHeight="1" x14ac:dyDescent="0.2"/>
    <row r="510" s="45" customFormat="1" ht="12.95" customHeight="1" x14ac:dyDescent="0.2"/>
    <row r="511" s="45" customFormat="1" ht="12.95" customHeight="1" x14ac:dyDescent="0.2"/>
    <row r="512" s="45" customFormat="1" ht="12.95" customHeight="1" x14ac:dyDescent="0.2"/>
    <row r="513" s="45" customFormat="1" ht="12.95" customHeight="1" x14ac:dyDescent="0.2"/>
    <row r="514" s="45" customFormat="1" ht="12.95" customHeight="1" x14ac:dyDescent="0.2"/>
    <row r="515" s="45" customFormat="1" ht="12.95" customHeight="1" x14ac:dyDescent="0.2"/>
    <row r="516" s="45" customFormat="1" ht="12.95" customHeight="1" x14ac:dyDescent="0.2"/>
    <row r="517" s="45" customFormat="1" ht="12.95" customHeight="1" x14ac:dyDescent="0.2"/>
    <row r="518" s="45" customFormat="1" ht="12.95" customHeight="1" x14ac:dyDescent="0.2"/>
    <row r="519" s="45" customFormat="1" ht="12.95" customHeight="1" x14ac:dyDescent="0.2"/>
    <row r="520" s="45" customFormat="1" ht="12.95" customHeight="1" x14ac:dyDescent="0.2"/>
    <row r="521" s="45" customFormat="1" ht="12.95" customHeight="1" x14ac:dyDescent="0.2"/>
    <row r="522" s="45" customFormat="1" ht="12.95" customHeight="1" x14ac:dyDescent="0.2"/>
    <row r="523" s="45" customFormat="1" ht="12.95" customHeight="1" x14ac:dyDescent="0.2"/>
    <row r="524" s="45" customFormat="1" ht="12.95" customHeight="1" x14ac:dyDescent="0.2"/>
    <row r="525" s="45" customFormat="1" ht="12.95" customHeight="1" x14ac:dyDescent="0.2"/>
    <row r="526" s="45" customFormat="1" ht="12.95" customHeight="1" x14ac:dyDescent="0.2"/>
    <row r="527" s="45" customFormat="1" ht="12.95" customHeight="1" x14ac:dyDescent="0.2"/>
    <row r="528" s="45" customFormat="1" ht="12.95" customHeight="1" x14ac:dyDescent="0.2"/>
    <row r="529" s="45" customFormat="1" ht="12.95" customHeight="1" x14ac:dyDescent="0.2"/>
    <row r="530" s="45" customFormat="1" ht="12.95" customHeight="1" x14ac:dyDescent="0.2"/>
    <row r="531" s="45" customFormat="1" ht="12.95" customHeight="1" x14ac:dyDescent="0.2"/>
    <row r="532" s="45" customFormat="1" ht="12.95" customHeight="1" x14ac:dyDescent="0.2"/>
    <row r="533" s="45" customFormat="1" ht="12.95" customHeight="1" x14ac:dyDescent="0.2"/>
    <row r="534" s="45" customFormat="1" ht="12.95" customHeight="1" x14ac:dyDescent="0.2"/>
    <row r="535" s="45" customFormat="1" ht="12.95" customHeight="1" x14ac:dyDescent="0.2"/>
    <row r="536" s="45" customFormat="1" ht="12.95" customHeight="1" x14ac:dyDescent="0.2"/>
    <row r="537" s="45" customFormat="1" ht="12.95" customHeight="1" x14ac:dyDescent="0.2"/>
    <row r="538" s="45" customFormat="1" ht="12.95" customHeight="1" x14ac:dyDescent="0.2"/>
    <row r="539" s="45" customFormat="1" ht="12.95" customHeight="1" x14ac:dyDescent="0.2"/>
    <row r="540" s="45" customFormat="1" ht="12.95" customHeight="1" x14ac:dyDescent="0.2"/>
    <row r="541" s="45" customFormat="1" ht="12.95" customHeight="1" x14ac:dyDescent="0.2"/>
    <row r="542" s="45" customFormat="1" ht="12.95" customHeight="1" x14ac:dyDescent="0.2"/>
    <row r="543" s="45" customFormat="1" ht="12.95" customHeight="1" x14ac:dyDescent="0.2"/>
    <row r="544" s="45" customFormat="1" ht="12.95" customHeight="1" x14ac:dyDescent="0.2"/>
    <row r="545" s="45" customFormat="1" ht="12.95" customHeight="1" x14ac:dyDescent="0.2"/>
    <row r="546" s="45" customFormat="1" ht="12.95" customHeight="1" x14ac:dyDescent="0.2"/>
    <row r="547" s="45" customFormat="1" ht="12.95" customHeight="1" x14ac:dyDescent="0.2"/>
    <row r="548" s="45" customFormat="1" ht="12.95" customHeight="1" x14ac:dyDescent="0.2"/>
    <row r="549" s="45" customFormat="1" ht="12.95" customHeight="1" x14ac:dyDescent="0.2"/>
    <row r="550" s="45" customFormat="1" ht="12.95" customHeight="1" x14ac:dyDescent="0.2"/>
    <row r="551" s="45" customFormat="1" ht="12.95" customHeight="1" x14ac:dyDescent="0.2"/>
    <row r="552" s="45" customFormat="1" ht="12.95" customHeight="1" x14ac:dyDescent="0.2"/>
    <row r="553" s="45" customFormat="1" ht="12.95" customHeight="1" x14ac:dyDescent="0.2"/>
    <row r="554" s="45" customFormat="1" ht="12.95" customHeight="1" x14ac:dyDescent="0.2"/>
    <row r="555" s="45" customFormat="1" ht="12.95" customHeight="1" x14ac:dyDescent="0.2"/>
    <row r="556" s="45" customFormat="1" ht="12.95" customHeight="1" x14ac:dyDescent="0.2"/>
    <row r="557" s="45" customFormat="1" ht="12.95" customHeight="1" x14ac:dyDescent="0.2"/>
    <row r="558" s="45" customFormat="1" ht="12.95" customHeight="1" x14ac:dyDescent="0.2"/>
    <row r="559" s="45" customFormat="1" ht="12.95" customHeight="1" x14ac:dyDescent="0.2"/>
    <row r="560" s="45" customFormat="1" ht="12.95" customHeight="1" x14ac:dyDescent="0.2"/>
    <row r="561" s="45" customFormat="1" ht="12.95" customHeight="1" x14ac:dyDescent="0.2"/>
    <row r="562" s="45" customFormat="1" ht="12.95" customHeight="1" x14ac:dyDescent="0.2"/>
    <row r="563" s="45" customFormat="1" ht="12.95" customHeight="1" x14ac:dyDescent="0.2"/>
    <row r="564" s="45" customFormat="1" ht="12.95" customHeight="1" x14ac:dyDescent="0.2"/>
    <row r="565" s="45" customFormat="1" ht="12.95" customHeight="1" x14ac:dyDescent="0.2"/>
    <row r="566" s="45" customFormat="1" ht="12.95" customHeight="1" x14ac:dyDescent="0.2"/>
    <row r="567" s="45" customFormat="1" ht="12.95" customHeight="1" x14ac:dyDescent="0.2"/>
    <row r="568" s="45" customFormat="1" ht="12.95" customHeight="1" x14ac:dyDescent="0.2"/>
    <row r="569" s="45" customFormat="1" ht="12.95" customHeight="1" x14ac:dyDescent="0.2"/>
    <row r="570" s="45" customFormat="1" ht="12.95" customHeight="1" x14ac:dyDescent="0.2"/>
    <row r="571" s="45" customFormat="1" ht="12.95" customHeight="1" x14ac:dyDescent="0.2"/>
    <row r="572" s="45" customFormat="1" ht="12.95" customHeight="1" x14ac:dyDescent="0.2"/>
    <row r="573" s="45" customFormat="1" ht="12.95" customHeight="1" x14ac:dyDescent="0.2"/>
    <row r="574" s="45" customFormat="1" ht="12.95" customHeight="1" x14ac:dyDescent="0.2"/>
    <row r="575" s="45" customFormat="1" ht="12.95" customHeight="1" x14ac:dyDescent="0.2"/>
    <row r="576" s="45" customFormat="1" ht="12.95" customHeight="1" x14ac:dyDescent="0.2"/>
    <row r="577" s="45" customFormat="1" ht="12.95" customHeight="1" x14ac:dyDescent="0.2"/>
    <row r="578" s="45" customFormat="1" ht="12.95" customHeight="1" x14ac:dyDescent="0.2"/>
    <row r="579" s="45" customFormat="1" ht="12.95" customHeight="1" x14ac:dyDescent="0.2"/>
    <row r="580" s="45" customFormat="1" ht="12.95" customHeight="1" x14ac:dyDescent="0.2"/>
    <row r="581" s="45" customFormat="1" ht="12.95" customHeight="1" x14ac:dyDescent="0.2"/>
    <row r="582" s="45" customFormat="1" ht="12.95" customHeight="1" x14ac:dyDescent="0.2"/>
    <row r="583" s="45" customFormat="1" ht="12.95" customHeight="1" x14ac:dyDescent="0.2"/>
    <row r="584" s="45" customFormat="1" ht="12.95" customHeight="1" x14ac:dyDescent="0.2"/>
    <row r="585" s="45" customFormat="1" ht="12.95" customHeight="1" x14ac:dyDescent="0.2"/>
    <row r="586" s="45" customFormat="1" ht="12.95" customHeight="1" x14ac:dyDescent="0.2"/>
    <row r="587" s="45" customFormat="1" ht="12.95" customHeight="1" x14ac:dyDescent="0.2"/>
    <row r="588" s="45" customFormat="1" ht="12.95" customHeight="1" x14ac:dyDescent="0.2"/>
    <row r="589" s="45" customFormat="1" ht="12.95" customHeight="1" x14ac:dyDescent="0.2"/>
    <row r="590" s="45" customFormat="1" ht="12.95" customHeight="1" x14ac:dyDescent="0.2"/>
    <row r="591" s="45" customFormat="1" ht="12.95" customHeight="1" x14ac:dyDescent="0.2"/>
    <row r="592" s="45" customFormat="1" ht="12.95" customHeight="1" x14ac:dyDescent="0.2"/>
    <row r="593" s="45" customFormat="1" ht="12.95" customHeight="1" x14ac:dyDescent="0.2"/>
    <row r="594" s="45" customFormat="1" ht="12.95" customHeight="1" x14ac:dyDescent="0.2"/>
    <row r="595" s="45" customFormat="1" ht="12.95" customHeight="1" x14ac:dyDescent="0.2"/>
    <row r="596" s="45" customFormat="1" ht="12.95" customHeight="1" x14ac:dyDescent="0.2"/>
    <row r="597" s="45" customFormat="1" ht="12.95" customHeight="1" x14ac:dyDescent="0.2"/>
    <row r="598" s="45" customFormat="1" ht="12.95" customHeight="1" x14ac:dyDescent="0.2"/>
    <row r="599" s="45" customFormat="1" ht="12.95" customHeight="1" x14ac:dyDescent="0.2"/>
    <row r="600" s="45" customFormat="1" ht="12.95" customHeight="1" x14ac:dyDescent="0.2"/>
    <row r="601" s="45" customFormat="1" ht="12.95" customHeight="1" x14ac:dyDescent="0.2"/>
    <row r="602" s="45" customFormat="1" ht="12.95" customHeight="1" x14ac:dyDescent="0.2"/>
    <row r="603" s="45" customFormat="1" ht="12.95" customHeight="1" x14ac:dyDescent="0.2"/>
    <row r="604" s="45" customFormat="1" ht="12.95" customHeight="1" x14ac:dyDescent="0.2"/>
    <row r="605" s="45" customFormat="1" ht="12.95" customHeight="1" x14ac:dyDescent="0.2"/>
    <row r="606" s="45" customFormat="1" ht="12.95" customHeight="1" x14ac:dyDescent="0.2"/>
    <row r="607" s="45" customFormat="1" ht="12.95" customHeight="1" x14ac:dyDescent="0.2"/>
    <row r="608" s="45" customFormat="1" ht="12.95" customHeight="1" x14ac:dyDescent="0.2"/>
    <row r="609" s="45" customFormat="1" ht="12.95" customHeight="1" x14ac:dyDescent="0.2"/>
    <row r="610" s="45" customFormat="1" ht="12.95" customHeight="1" x14ac:dyDescent="0.2"/>
    <row r="611" s="45" customFormat="1" ht="12.95" customHeight="1" x14ac:dyDescent="0.2"/>
    <row r="612" s="45" customFormat="1" ht="12.95" customHeight="1" x14ac:dyDescent="0.2"/>
    <row r="613" s="45" customFormat="1" ht="12.95" customHeight="1" x14ac:dyDescent="0.2"/>
    <row r="614" s="45" customFormat="1" ht="12.95" customHeight="1" x14ac:dyDescent="0.2"/>
    <row r="615" s="45" customFormat="1" ht="12.95" customHeight="1" x14ac:dyDescent="0.2"/>
    <row r="616" s="45" customFormat="1" ht="12.95" customHeight="1" x14ac:dyDescent="0.2"/>
    <row r="617" s="45" customFormat="1" ht="12.95" customHeight="1" x14ac:dyDescent="0.2"/>
    <row r="618" s="45" customFormat="1" ht="12.95" customHeight="1" x14ac:dyDescent="0.2"/>
    <row r="619" s="45" customFormat="1" ht="12.95" customHeight="1" x14ac:dyDescent="0.2"/>
    <row r="620" s="45" customFormat="1" ht="12.95" customHeight="1" x14ac:dyDescent="0.2"/>
    <row r="621" s="45" customFormat="1" ht="12.95" customHeight="1" x14ac:dyDescent="0.2"/>
    <row r="622" s="45" customFormat="1" ht="12.95" customHeight="1" x14ac:dyDescent="0.2"/>
    <row r="623" s="45" customFormat="1" ht="12.95" customHeight="1" x14ac:dyDescent="0.2"/>
    <row r="624" s="45" customFormat="1" ht="12.95" customHeight="1" x14ac:dyDescent="0.2"/>
    <row r="625" s="45" customFormat="1" ht="12.95" customHeight="1" x14ac:dyDescent="0.2"/>
    <row r="626" s="45" customFormat="1" ht="12.95" customHeight="1" x14ac:dyDescent="0.2"/>
    <row r="627" s="45" customFormat="1" ht="12.95" customHeight="1" x14ac:dyDescent="0.2"/>
    <row r="628" s="45" customFormat="1" ht="12.95" customHeight="1" x14ac:dyDescent="0.2"/>
    <row r="629" s="45" customFormat="1" ht="12.95" customHeight="1" x14ac:dyDescent="0.2"/>
    <row r="630" s="45" customFormat="1" ht="12.95" customHeight="1" x14ac:dyDescent="0.2"/>
    <row r="631" s="45" customFormat="1" ht="12.95" customHeight="1" x14ac:dyDescent="0.2"/>
    <row r="632" s="45" customFormat="1" ht="12.95" customHeight="1" x14ac:dyDescent="0.2"/>
    <row r="633" s="45" customFormat="1" ht="12.95" customHeight="1" x14ac:dyDescent="0.2"/>
    <row r="634" s="45" customFormat="1" ht="12.95" customHeight="1" x14ac:dyDescent="0.2"/>
    <row r="635" s="45" customFormat="1" ht="12.95" customHeight="1" x14ac:dyDescent="0.2"/>
    <row r="636" s="45" customFormat="1" ht="12.95" customHeight="1" x14ac:dyDescent="0.2"/>
    <row r="637" s="45" customFormat="1" ht="12.95" customHeight="1" x14ac:dyDescent="0.2"/>
    <row r="638" s="45" customFormat="1" ht="12.95" customHeight="1" x14ac:dyDescent="0.2"/>
    <row r="639" s="45" customFormat="1" ht="12.95" customHeight="1" x14ac:dyDescent="0.2"/>
    <row r="640" s="45" customFormat="1" ht="12.95" customHeight="1" x14ac:dyDescent="0.2"/>
    <row r="641" s="45" customFormat="1" ht="12.95" customHeight="1" x14ac:dyDescent="0.2"/>
    <row r="642" s="45" customFormat="1" ht="12.95" customHeight="1" x14ac:dyDescent="0.2"/>
    <row r="643" s="45" customFormat="1" ht="12.95" customHeight="1" x14ac:dyDescent="0.2"/>
    <row r="644" s="45" customFormat="1" ht="12.95" customHeight="1" x14ac:dyDescent="0.2"/>
    <row r="645" s="45" customFormat="1" ht="12.95" customHeight="1" x14ac:dyDescent="0.2"/>
    <row r="646" s="45" customFormat="1" ht="12.95" customHeight="1" x14ac:dyDescent="0.2"/>
    <row r="647" s="45" customFormat="1" ht="12.95" customHeight="1" x14ac:dyDescent="0.2"/>
    <row r="648" s="45" customFormat="1" ht="12.95" customHeight="1" x14ac:dyDescent="0.2"/>
    <row r="649" s="45" customFormat="1" ht="12.95" customHeight="1" x14ac:dyDescent="0.2"/>
    <row r="650" s="45" customFormat="1" ht="12.95" customHeight="1" x14ac:dyDescent="0.2"/>
    <row r="651" s="45" customFormat="1" ht="12.95" customHeight="1" x14ac:dyDescent="0.2"/>
    <row r="652" s="45" customFormat="1" ht="12.95" customHeight="1" x14ac:dyDescent="0.2"/>
    <row r="653" s="45" customFormat="1" ht="12.95" customHeight="1" x14ac:dyDescent="0.2"/>
    <row r="654" s="45" customFormat="1" ht="12.95" customHeight="1" x14ac:dyDescent="0.2"/>
    <row r="655" s="45" customFormat="1" ht="12.95" customHeight="1" x14ac:dyDescent="0.2"/>
    <row r="656" s="45" customFormat="1" ht="12.95" customHeight="1" x14ac:dyDescent="0.2"/>
    <row r="657" s="45" customFormat="1" ht="12.95" customHeight="1" x14ac:dyDescent="0.2"/>
    <row r="658" s="45" customFormat="1" ht="12.95" customHeight="1" x14ac:dyDescent="0.2"/>
    <row r="659" s="45" customFormat="1" ht="12.95" customHeight="1" x14ac:dyDescent="0.2"/>
    <row r="660" s="45" customFormat="1" ht="12.95" customHeight="1" x14ac:dyDescent="0.2"/>
    <row r="661" s="45" customFormat="1" ht="12.95" customHeight="1" x14ac:dyDescent="0.2"/>
    <row r="662" s="45" customFormat="1" ht="12.95" customHeight="1" x14ac:dyDescent="0.2"/>
    <row r="663" s="45" customFormat="1" ht="12.95" customHeight="1" x14ac:dyDescent="0.2"/>
    <row r="664" s="45" customFormat="1" ht="12.95" customHeight="1" x14ac:dyDescent="0.2"/>
    <row r="665" s="45" customFormat="1" ht="12.95" customHeight="1" x14ac:dyDescent="0.2"/>
    <row r="666" s="45" customFormat="1" ht="12.95" customHeight="1" x14ac:dyDescent="0.2"/>
    <row r="667" s="45" customFormat="1" ht="12.95" customHeight="1" x14ac:dyDescent="0.2"/>
    <row r="668" s="45" customFormat="1" ht="12.95" customHeight="1" x14ac:dyDescent="0.2"/>
    <row r="669" s="45" customFormat="1" ht="12.95" customHeight="1" x14ac:dyDescent="0.2"/>
    <row r="670" s="45" customFormat="1" ht="12.95" customHeight="1" x14ac:dyDescent="0.2"/>
    <row r="671" s="45" customFormat="1" ht="12.95" customHeight="1" x14ac:dyDescent="0.2"/>
    <row r="672" s="45" customFormat="1" ht="12.95" customHeight="1" x14ac:dyDescent="0.2"/>
    <row r="673" s="45" customFormat="1" ht="12.95" customHeight="1" x14ac:dyDescent="0.2"/>
    <row r="674" s="45" customFormat="1" ht="12.95" customHeight="1" x14ac:dyDescent="0.2"/>
    <row r="675" s="45" customFormat="1" ht="12.95" customHeight="1" x14ac:dyDescent="0.2"/>
    <row r="676" s="45" customFormat="1" ht="12.95" customHeight="1" x14ac:dyDescent="0.2"/>
    <row r="677" s="45" customFormat="1" ht="12.95" customHeight="1" x14ac:dyDescent="0.2"/>
    <row r="678" s="45" customFormat="1" ht="12.95" customHeight="1" x14ac:dyDescent="0.2"/>
    <row r="679" s="45" customFormat="1" ht="12.95" customHeight="1" x14ac:dyDescent="0.2"/>
    <row r="680" s="45" customFormat="1" ht="12.95" customHeight="1" x14ac:dyDescent="0.2"/>
    <row r="681" s="45" customFormat="1" ht="12.95" customHeight="1" x14ac:dyDescent="0.2"/>
    <row r="682" s="45" customFormat="1" ht="12.95" customHeight="1" x14ac:dyDescent="0.2"/>
    <row r="683" s="45" customFormat="1" ht="12.95" customHeight="1" x14ac:dyDescent="0.2"/>
    <row r="684" s="45" customFormat="1" ht="12.95" customHeight="1" x14ac:dyDescent="0.2"/>
    <row r="685" s="45" customFormat="1" ht="12.95" customHeight="1" x14ac:dyDescent="0.2"/>
    <row r="686" s="45" customFormat="1" ht="12.95" customHeight="1" x14ac:dyDescent="0.2"/>
    <row r="687" s="45" customFormat="1" ht="12.95" customHeight="1" x14ac:dyDescent="0.2"/>
    <row r="688" s="45" customFormat="1" ht="12.95" customHeight="1" x14ac:dyDescent="0.2"/>
    <row r="689" s="45" customFormat="1" ht="12.95" customHeight="1" x14ac:dyDescent="0.2"/>
    <row r="690" s="45" customFormat="1" ht="12.95" customHeight="1" x14ac:dyDescent="0.2"/>
    <row r="691" s="45" customFormat="1" ht="12.95" customHeight="1" x14ac:dyDescent="0.2"/>
    <row r="692" s="45" customFormat="1" ht="12.95" customHeight="1" x14ac:dyDescent="0.2"/>
    <row r="693" s="45" customFormat="1" ht="12.95" customHeight="1" x14ac:dyDescent="0.2"/>
    <row r="694" s="45" customFormat="1" ht="12.95" customHeight="1" x14ac:dyDescent="0.2"/>
    <row r="695" s="45" customFormat="1" ht="12.95" customHeight="1" x14ac:dyDescent="0.2"/>
    <row r="696" s="45" customFormat="1" ht="12.95" customHeight="1" x14ac:dyDescent="0.2"/>
    <row r="697" s="45" customFormat="1" ht="12.95" customHeight="1" x14ac:dyDescent="0.2"/>
    <row r="698" s="45" customFormat="1" ht="12.95" customHeight="1" x14ac:dyDescent="0.2"/>
    <row r="699" s="45" customFormat="1" ht="12.95" customHeight="1" x14ac:dyDescent="0.2"/>
    <row r="700" s="45" customFormat="1" ht="12.95" customHeight="1" x14ac:dyDescent="0.2"/>
    <row r="701" s="45" customFormat="1" ht="12.95" customHeight="1" x14ac:dyDescent="0.2"/>
    <row r="702" s="45" customFormat="1" ht="12.95" customHeight="1" x14ac:dyDescent="0.2"/>
    <row r="703" s="45" customFormat="1" ht="12.95" customHeight="1" x14ac:dyDescent="0.2"/>
    <row r="704" s="45" customFormat="1" ht="12.95" customHeight="1" x14ac:dyDescent="0.2"/>
    <row r="705" s="45" customFormat="1" ht="12.95" customHeight="1" x14ac:dyDescent="0.2"/>
    <row r="706" s="45" customFormat="1" ht="12.95" customHeight="1" x14ac:dyDescent="0.2"/>
    <row r="707" s="45" customFormat="1" ht="12.95" customHeight="1" x14ac:dyDescent="0.2"/>
    <row r="708" s="45" customFormat="1" ht="12.95" customHeight="1" x14ac:dyDescent="0.2"/>
    <row r="709" s="45" customFormat="1" ht="12.95" customHeight="1" x14ac:dyDescent="0.2"/>
    <row r="710" s="45" customFormat="1" ht="12.95" customHeight="1" x14ac:dyDescent="0.2"/>
    <row r="711" s="45" customFormat="1" ht="12.95" customHeight="1" x14ac:dyDescent="0.2"/>
    <row r="712" s="45" customFormat="1" ht="12.95" customHeight="1" x14ac:dyDescent="0.2"/>
    <row r="713" s="45" customFormat="1" ht="12.95" customHeight="1" x14ac:dyDescent="0.2"/>
    <row r="714" s="45" customFormat="1" ht="12.95" customHeight="1" x14ac:dyDescent="0.2"/>
    <row r="715" s="45" customFormat="1" ht="12.95" customHeight="1" x14ac:dyDescent="0.2"/>
    <row r="716" s="45" customFormat="1" ht="12.95" customHeight="1" x14ac:dyDescent="0.2"/>
    <row r="717" s="45" customFormat="1" ht="12.95" customHeight="1" x14ac:dyDescent="0.2"/>
    <row r="718" s="45" customFormat="1" ht="12.95" customHeight="1" x14ac:dyDescent="0.2"/>
    <row r="719" s="45" customFormat="1" ht="12.95" customHeight="1" x14ac:dyDescent="0.2"/>
    <row r="720" s="45" customFormat="1" ht="12.95" customHeight="1" x14ac:dyDescent="0.2"/>
    <row r="721" s="45" customFormat="1" ht="12.95" customHeight="1" x14ac:dyDescent="0.2"/>
    <row r="722" s="45" customFormat="1" ht="12.95" customHeight="1" x14ac:dyDescent="0.2"/>
    <row r="723" s="45" customFormat="1" ht="12.95" customHeight="1" x14ac:dyDescent="0.2"/>
    <row r="724" s="45" customFormat="1" ht="12.95" customHeight="1" x14ac:dyDescent="0.2"/>
    <row r="725" s="45" customFormat="1" ht="12.95" customHeight="1" x14ac:dyDescent="0.2"/>
    <row r="726" s="45" customFormat="1" ht="12.95" customHeight="1" x14ac:dyDescent="0.2"/>
    <row r="727" s="45" customFormat="1" ht="12.95" customHeight="1" x14ac:dyDescent="0.2"/>
    <row r="728" s="45" customFormat="1" ht="12.95" customHeight="1" x14ac:dyDescent="0.2"/>
    <row r="729" s="45" customFormat="1" ht="12.95" customHeight="1" x14ac:dyDescent="0.2"/>
    <row r="730" s="45" customFormat="1" ht="12.95" customHeight="1" x14ac:dyDescent="0.2"/>
    <row r="731" s="45" customFormat="1" ht="12.95" customHeight="1" x14ac:dyDescent="0.2"/>
    <row r="732" s="45" customFormat="1" ht="12.95" customHeight="1" x14ac:dyDescent="0.2"/>
    <row r="733" s="45" customFormat="1" ht="12.95" customHeight="1" x14ac:dyDescent="0.2"/>
    <row r="734" s="45" customFormat="1" ht="12.95" customHeight="1" x14ac:dyDescent="0.2"/>
    <row r="735" s="45" customFormat="1" ht="12.95" customHeight="1" x14ac:dyDescent="0.2"/>
    <row r="736" s="45" customFormat="1" ht="12.95" customHeight="1" x14ac:dyDescent="0.2"/>
    <row r="737" s="45" customFormat="1" ht="12.95" customHeight="1" x14ac:dyDescent="0.2"/>
    <row r="738" s="45" customFormat="1" ht="12.95" customHeight="1" x14ac:dyDescent="0.2"/>
    <row r="739" s="45" customFormat="1" ht="12.95" customHeight="1" x14ac:dyDescent="0.2"/>
    <row r="740" s="45" customFormat="1" ht="12.95" customHeight="1" x14ac:dyDescent="0.2"/>
    <row r="741" s="45" customFormat="1" ht="12.95" customHeight="1" x14ac:dyDescent="0.2"/>
    <row r="742" s="45" customFormat="1" ht="12.95" customHeight="1" x14ac:dyDescent="0.2"/>
    <row r="743" s="45" customFormat="1" ht="12.95" customHeight="1" x14ac:dyDescent="0.2"/>
    <row r="744" s="45" customFormat="1" ht="12.95" customHeight="1" x14ac:dyDescent="0.2"/>
    <row r="745" s="45" customFormat="1" ht="12.95" customHeight="1" x14ac:dyDescent="0.2"/>
    <row r="746" s="45" customFormat="1" ht="12.95" customHeight="1" x14ac:dyDescent="0.2"/>
    <row r="747" s="45" customFormat="1" ht="12.95" customHeight="1" x14ac:dyDescent="0.2"/>
    <row r="748" s="45" customFormat="1" ht="12.95" customHeight="1" x14ac:dyDescent="0.2"/>
    <row r="749" s="45" customFormat="1" ht="12.95" customHeight="1" x14ac:dyDescent="0.2"/>
    <row r="750" s="45" customFormat="1" ht="12.95" customHeight="1" x14ac:dyDescent="0.2"/>
    <row r="751" s="45" customFormat="1" ht="12.95" customHeight="1" x14ac:dyDescent="0.2"/>
    <row r="752" s="45" customFormat="1" ht="12.95" customHeight="1" x14ac:dyDescent="0.2"/>
    <row r="753" s="45" customFormat="1" ht="12.95" customHeight="1" x14ac:dyDescent="0.2"/>
    <row r="754" s="45" customFormat="1" ht="12.95" customHeight="1" x14ac:dyDescent="0.2"/>
    <row r="755" s="45" customFormat="1" ht="12.95" customHeight="1" x14ac:dyDescent="0.2"/>
    <row r="756" s="45" customFormat="1" ht="12.95" customHeight="1" x14ac:dyDescent="0.2"/>
    <row r="757" s="45" customFormat="1" ht="12.95" customHeight="1" x14ac:dyDescent="0.2"/>
    <row r="758" s="45" customFormat="1" ht="12.95" customHeight="1" x14ac:dyDescent="0.2"/>
    <row r="759" s="45" customFormat="1" ht="12.95" customHeight="1" x14ac:dyDescent="0.2"/>
    <row r="760" s="45" customFormat="1" ht="12.95" customHeight="1" x14ac:dyDescent="0.2"/>
    <row r="761" s="45" customFormat="1" ht="12.95" customHeight="1" x14ac:dyDescent="0.2"/>
    <row r="762" s="45" customFormat="1" ht="12.95" customHeight="1" x14ac:dyDescent="0.2"/>
    <row r="763" s="45" customFormat="1" ht="12.95" customHeight="1" x14ac:dyDescent="0.2"/>
    <row r="764" s="45" customFormat="1" ht="12.95" customHeight="1" x14ac:dyDescent="0.2"/>
    <row r="765" s="45" customFormat="1" ht="12.95" customHeight="1" x14ac:dyDescent="0.2"/>
    <row r="766" s="45" customFormat="1" ht="12.95" customHeight="1" x14ac:dyDescent="0.2"/>
    <row r="767" s="45" customFormat="1" ht="12.95" customHeight="1" x14ac:dyDescent="0.2"/>
    <row r="768" s="45" customFormat="1" ht="12.95" customHeight="1" x14ac:dyDescent="0.2"/>
    <row r="769" s="45" customFormat="1" ht="12.95" customHeight="1" x14ac:dyDescent="0.2"/>
    <row r="770" s="45" customFormat="1" ht="12.95" customHeight="1" x14ac:dyDescent="0.2"/>
    <row r="771" s="45" customFormat="1" ht="12.95" customHeight="1" x14ac:dyDescent="0.2"/>
    <row r="772" s="45" customFormat="1" ht="12.95" customHeight="1" x14ac:dyDescent="0.2"/>
    <row r="773" s="45" customFormat="1" ht="12.95" customHeight="1" x14ac:dyDescent="0.2"/>
    <row r="774" s="45" customFormat="1" ht="12.95" customHeight="1" x14ac:dyDescent="0.2"/>
    <row r="775" s="45" customFormat="1" ht="12.95" customHeight="1" x14ac:dyDescent="0.2"/>
    <row r="776" s="45" customFormat="1" ht="12.95" customHeight="1" x14ac:dyDescent="0.2"/>
    <row r="777" s="45" customFormat="1" ht="12.95" customHeight="1" x14ac:dyDescent="0.2"/>
    <row r="778" s="45" customFormat="1" ht="12.95" customHeight="1" x14ac:dyDescent="0.2"/>
    <row r="779" s="45" customFormat="1" ht="12.95" customHeight="1" x14ac:dyDescent="0.2"/>
    <row r="780" s="45" customFormat="1" ht="12.95" customHeight="1" x14ac:dyDescent="0.2"/>
    <row r="781" s="45" customFormat="1" ht="12.95" customHeight="1" x14ac:dyDescent="0.2"/>
    <row r="782" s="45" customFormat="1" ht="12.95" customHeight="1" x14ac:dyDescent="0.2"/>
    <row r="783" s="45" customFormat="1" ht="12.95" customHeight="1" x14ac:dyDescent="0.2"/>
    <row r="784" s="45" customFormat="1" ht="12.95" customHeight="1" x14ac:dyDescent="0.2"/>
    <row r="785" s="45" customFormat="1" ht="12.95" customHeight="1" x14ac:dyDescent="0.2"/>
    <row r="786" s="45" customFormat="1" ht="12.95" customHeight="1" x14ac:dyDescent="0.2"/>
    <row r="787" s="45" customFormat="1" ht="12.95" customHeight="1" x14ac:dyDescent="0.2"/>
    <row r="788" s="45" customFormat="1" ht="12.95" customHeight="1" x14ac:dyDescent="0.2"/>
    <row r="789" s="45" customFormat="1" ht="12.95" customHeight="1" x14ac:dyDescent="0.2"/>
    <row r="790" s="45" customFormat="1" ht="12.95" customHeight="1" x14ac:dyDescent="0.2"/>
    <row r="791" s="45" customFormat="1" ht="12.95" customHeight="1" x14ac:dyDescent="0.2"/>
    <row r="792" s="45" customFormat="1" ht="12.95" customHeight="1" x14ac:dyDescent="0.2"/>
    <row r="793" s="45" customFormat="1" ht="12.95" customHeight="1" x14ac:dyDescent="0.2"/>
    <row r="794" s="45" customFormat="1" ht="12.95" customHeight="1" x14ac:dyDescent="0.2"/>
    <row r="795" s="45" customFormat="1" ht="12.95" customHeight="1" x14ac:dyDescent="0.2"/>
    <row r="796" s="45" customFormat="1" ht="12.95" customHeight="1" x14ac:dyDescent="0.2"/>
    <row r="797" s="45" customFormat="1" ht="12.95" customHeight="1" x14ac:dyDescent="0.2"/>
    <row r="798" s="45" customFormat="1" ht="12.95" customHeight="1" x14ac:dyDescent="0.2"/>
    <row r="799" s="45" customFormat="1" ht="12.95" customHeight="1" x14ac:dyDescent="0.2"/>
    <row r="800" s="45" customFormat="1" ht="12.95" customHeight="1" x14ac:dyDescent="0.2"/>
    <row r="801" s="45" customFormat="1" ht="12.95" customHeight="1" x14ac:dyDescent="0.2"/>
    <row r="802" s="45" customFormat="1" ht="12.95" customHeight="1" x14ac:dyDescent="0.2"/>
    <row r="803" s="45" customFormat="1" ht="12.95" customHeight="1" x14ac:dyDescent="0.2"/>
    <row r="804" s="45" customFormat="1" ht="12.95" customHeight="1" x14ac:dyDescent="0.2"/>
    <row r="805" s="45" customFormat="1" ht="12.95" customHeight="1" x14ac:dyDescent="0.2"/>
    <row r="806" s="45" customFormat="1" ht="12.95" customHeight="1" x14ac:dyDescent="0.2"/>
    <row r="807" s="45" customFormat="1" ht="12.95" customHeight="1" x14ac:dyDescent="0.2"/>
    <row r="808" s="45" customFormat="1" ht="12.95" customHeight="1" x14ac:dyDescent="0.2"/>
    <row r="809" s="45" customFormat="1" ht="12.95" customHeight="1" x14ac:dyDescent="0.2"/>
    <row r="810" s="45" customFormat="1" ht="12.95" customHeight="1" x14ac:dyDescent="0.2"/>
    <row r="811" s="45" customFormat="1" ht="12.95" customHeight="1" x14ac:dyDescent="0.2"/>
    <row r="812" s="45" customFormat="1" ht="12.95" customHeight="1" x14ac:dyDescent="0.2"/>
    <row r="813" s="45" customFormat="1" ht="12.95" customHeight="1" x14ac:dyDescent="0.2"/>
    <row r="814" s="45" customFormat="1" ht="12.95" customHeight="1" x14ac:dyDescent="0.2"/>
    <row r="815" s="45" customFormat="1" ht="12.95" customHeight="1" x14ac:dyDescent="0.2"/>
    <row r="816" s="45" customFormat="1" ht="12.95" customHeight="1" x14ac:dyDescent="0.2"/>
    <row r="817" s="45" customFormat="1" ht="12.95" customHeight="1" x14ac:dyDescent="0.2"/>
    <row r="818" s="45" customFormat="1" ht="12.95" customHeight="1" x14ac:dyDescent="0.2"/>
    <row r="819" s="45" customFormat="1" ht="12.95" customHeight="1" x14ac:dyDescent="0.2"/>
    <row r="820" s="45" customFormat="1" ht="12.95" customHeight="1" x14ac:dyDescent="0.2"/>
    <row r="821" s="45" customFormat="1" ht="12.95" customHeight="1" x14ac:dyDescent="0.2"/>
    <row r="822" s="45" customFormat="1" ht="12.95" customHeight="1" x14ac:dyDescent="0.2"/>
    <row r="823" s="45" customFormat="1" ht="12.95" customHeight="1" x14ac:dyDescent="0.2"/>
    <row r="824" s="45" customFormat="1" ht="12.95" customHeight="1" x14ac:dyDescent="0.2"/>
    <row r="825" s="45" customFormat="1" ht="12.95" customHeight="1" x14ac:dyDescent="0.2"/>
    <row r="826" s="45" customFormat="1" ht="12.95" customHeight="1" x14ac:dyDescent="0.2"/>
    <row r="827" s="45" customFormat="1" ht="12.95" customHeight="1" x14ac:dyDescent="0.2"/>
    <row r="828" s="45" customFormat="1" ht="12.95" customHeight="1" x14ac:dyDescent="0.2"/>
    <row r="829" s="45" customFormat="1" ht="12.95" customHeight="1" x14ac:dyDescent="0.2"/>
    <row r="830" s="45" customFormat="1" ht="12.95" customHeight="1" x14ac:dyDescent="0.2"/>
    <row r="831" s="45" customFormat="1" ht="12.95" customHeight="1" x14ac:dyDescent="0.2"/>
    <row r="832" s="45" customFormat="1" ht="12.95" customHeight="1" x14ac:dyDescent="0.2"/>
    <row r="833" s="45" customFormat="1" ht="12.95" customHeight="1" x14ac:dyDescent="0.2"/>
    <row r="834" s="45" customFormat="1" ht="12.95" customHeight="1" x14ac:dyDescent="0.2"/>
    <row r="835" s="45" customFormat="1" ht="12.95" customHeight="1" x14ac:dyDescent="0.2"/>
    <row r="836" s="45" customFormat="1" ht="12.95" customHeight="1" x14ac:dyDescent="0.2"/>
    <row r="837" s="45" customFormat="1" ht="12.95" customHeight="1" x14ac:dyDescent="0.2"/>
    <row r="838" s="45" customFormat="1" ht="12.95" customHeight="1" x14ac:dyDescent="0.2"/>
    <row r="839" s="45" customFormat="1" ht="12.95" customHeight="1" x14ac:dyDescent="0.2"/>
    <row r="840" s="45" customFormat="1" ht="12.95" customHeight="1" x14ac:dyDescent="0.2"/>
    <row r="841" s="45" customFormat="1" ht="12.95" customHeight="1" x14ac:dyDescent="0.2"/>
    <row r="842" s="45" customFormat="1" ht="12.95" customHeight="1" x14ac:dyDescent="0.2"/>
    <row r="843" s="45" customFormat="1" ht="12.95" customHeight="1" x14ac:dyDescent="0.2"/>
    <row r="844" s="45" customFormat="1" ht="12.95" customHeight="1" x14ac:dyDescent="0.2"/>
    <row r="845" s="45" customFormat="1" ht="12.95" customHeight="1" x14ac:dyDescent="0.2"/>
    <row r="846" s="45" customFormat="1" ht="12.95" customHeight="1" x14ac:dyDescent="0.2"/>
    <row r="847" s="45" customFormat="1" ht="12.95" customHeight="1" x14ac:dyDescent="0.2"/>
    <row r="848" s="45" customFormat="1" ht="12.95" customHeight="1" x14ac:dyDescent="0.2"/>
    <row r="849" s="45" customFormat="1" ht="12.95" customHeight="1" x14ac:dyDescent="0.2"/>
    <row r="850" s="45" customFormat="1" ht="12.95" customHeight="1" x14ac:dyDescent="0.2"/>
    <row r="851" s="45" customFormat="1" ht="12.95" customHeight="1" x14ac:dyDescent="0.2"/>
    <row r="852" s="45" customFormat="1" ht="12.95" customHeight="1" x14ac:dyDescent="0.2"/>
    <row r="853" s="45" customFormat="1" ht="12.95" customHeight="1" x14ac:dyDescent="0.2"/>
    <row r="854" s="45" customFormat="1" ht="12.95" customHeight="1" x14ac:dyDescent="0.2"/>
    <row r="855" s="45" customFormat="1" ht="12.95" customHeight="1" x14ac:dyDescent="0.2"/>
    <row r="856" s="45" customFormat="1" ht="12.95" customHeight="1" x14ac:dyDescent="0.2"/>
    <row r="857" s="45" customFormat="1" ht="12.95" customHeight="1" x14ac:dyDescent="0.2"/>
    <row r="858" s="45" customFormat="1" ht="12.95" customHeight="1" x14ac:dyDescent="0.2"/>
    <row r="859" s="45" customFormat="1" ht="12.95" customHeight="1" x14ac:dyDescent="0.2"/>
    <row r="860" s="45" customFormat="1" ht="12.95" customHeight="1" x14ac:dyDescent="0.2"/>
    <row r="861" s="45" customFormat="1" ht="12.95" customHeight="1" x14ac:dyDescent="0.2"/>
    <row r="862" s="45" customFormat="1" ht="12.95" customHeight="1" x14ac:dyDescent="0.2"/>
    <row r="863" s="45" customFormat="1" ht="12.95" customHeight="1" x14ac:dyDescent="0.2"/>
    <row r="864" s="45" customFormat="1" ht="12.95" customHeight="1" x14ac:dyDescent="0.2"/>
    <row r="865" s="45" customFormat="1" ht="12.95" customHeight="1" x14ac:dyDescent="0.2"/>
    <row r="866" s="45" customFormat="1" ht="12.95" customHeight="1" x14ac:dyDescent="0.2"/>
    <row r="867" s="45" customFormat="1" ht="12.95" customHeight="1" x14ac:dyDescent="0.2"/>
    <row r="868" s="45" customFormat="1" ht="12.95" customHeight="1" x14ac:dyDescent="0.2"/>
    <row r="869" s="45" customFormat="1" ht="12.95" customHeight="1" x14ac:dyDescent="0.2"/>
    <row r="870" s="45" customFormat="1" ht="12.95" customHeight="1" x14ac:dyDescent="0.2"/>
    <row r="871" s="45" customFormat="1" ht="12.95" customHeight="1" x14ac:dyDescent="0.2"/>
    <row r="872" s="45" customFormat="1" ht="12.95" customHeight="1" x14ac:dyDescent="0.2"/>
    <row r="873" s="45" customFormat="1" ht="12.95" customHeight="1" x14ac:dyDescent="0.2"/>
    <row r="874" s="45" customFormat="1" ht="12.95" customHeight="1" x14ac:dyDescent="0.2"/>
    <row r="875" s="45" customFormat="1" ht="12.95" customHeight="1" x14ac:dyDescent="0.2"/>
    <row r="876" s="45" customFormat="1" ht="12.95" customHeight="1" x14ac:dyDescent="0.2"/>
    <row r="877" s="45" customFormat="1" ht="12.95" customHeight="1" x14ac:dyDescent="0.2"/>
    <row r="878" s="45" customFormat="1" ht="12.95" customHeight="1" x14ac:dyDescent="0.2"/>
    <row r="879" s="45" customFormat="1" ht="12.95" customHeight="1" x14ac:dyDescent="0.2"/>
    <row r="880" s="45" customFormat="1" ht="12.95" customHeight="1" x14ac:dyDescent="0.2"/>
    <row r="881" s="45" customFormat="1" ht="12.95" customHeight="1" x14ac:dyDescent="0.2"/>
    <row r="882" s="45" customFormat="1" ht="12.95" customHeight="1" x14ac:dyDescent="0.2"/>
    <row r="883" s="45" customFormat="1" ht="12.95" customHeight="1" x14ac:dyDescent="0.2"/>
    <row r="884" s="45" customFormat="1" ht="12.95" customHeight="1" x14ac:dyDescent="0.2"/>
    <row r="885" s="45" customFormat="1" ht="12.95" customHeight="1" x14ac:dyDescent="0.2"/>
    <row r="886" s="45" customFormat="1" ht="12.95" customHeight="1" x14ac:dyDescent="0.2"/>
    <row r="887" s="45" customFormat="1" ht="12.95" customHeight="1" x14ac:dyDescent="0.2"/>
    <row r="888" s="45" customFormat="1" ht="12.95" customHeight="1" x14ac:dyDescent="0.2"/>
    <row r="889" s="45" customFormat="1" ht="12.95" customHeight="1" x14ac:dyDescent="0.2"/>
    <row r="890" s="45" customFormat="1" ht="12.95" customHeight="1" x14ac:dyDescent="0.2"/>
    <row r="891" s="45" customFormat="1" ht="12.95" customHeight="1" x14ac:dyDescent="0.2"/>
    <row r="892" s="45" customFormat="1" ht="12.95" customHeight="1" x14ac:dyDescent="0.2"/>
    <row r="893" s="45" customFormat="1" ht="12.95" customHeight="1" x14ac:dyDescent="0.2"/>
    <row r="894" s="45" customFormat="1" ht="12.95" customHeight="1" x14ac:dyDescent="0.2"/>
    <row r="895" s="45" customFormat="1" ht="12.95" customHeight="1" x14ac:dyDescent="0.2"/>
    <row r="896" s="45" customFormat="1" ht="12.95" customHeight="1" x14ac:dyDescent="0.2"/>
    <row r="897" s="45" customFormat="1" ht="12.95" customHeight="1" x14ac:dyDescent="0.2"/>
    <row r="898" s="45" customFormat="1" ht="12.95" customHeight="1" x14ac:dyDescent="0.2"/>
    <row r="899" s="45" customFormat="1" ht="12.95" customHeight="1" x14ac:dyDescent="0.2"/>
    <row r="900" s="45" customFormat="1" ht="12.95" customHeight="1" x14ac:dyDescent="0.2"/>
    <row r="901" s="45" customFormat="1" ht="12.95" customHeight="1" x14ac:dyDescent="0.2"/>
    <row r="902" s="45" customFormat="1" ht="12.95" customHeight="1" x14ac:dyDescent="0.2"/>
    <row r="903" s="45" customFormat="1" ht="12.95" customHeight="1" x14ac:dyDescent="0.2"/>
    <row r="904" s="45" customFormat="1" ht="12.95" customHeight="1" x14ac:dyDescent="0.2"/>
    <row r="905" s="45" customFormat="1" ht="12.95" customHeight="1" x14ac:dyDescent="0.2"/>
    <row r="906" s="45" customFormat="1" ht="12.95" customHeight="1" x14ac:dyDescent="0.2"/>
    <row r="907" s="45" customFormat="1" ht="12.95" customHeight="1" x14ac:dyDescent="0.2"/>
    <row r="908" s="45" customFormat="1" ht="12.95" customHeight="1" x14ac:dyDescent="0.2"/>
    <row r="909" s="45" customFormat="1" ht="12.95" customHeight="1" x14ac:dyDescent="0.2"/>
    <row r="910" s="45" customFormat="1" ht="12.95" customHeight="1" x14ac:dyDescent="0.2"/>
    <row r="911" s="45" customFormat="1" ht="12.95" customHeight="1" x14ac:dyDescent="0.2"/>
    <row r="912" s="45" customFormat="1" ht="12.95" customHeight="1" x14ac:dyDescent="0.2"/>
    <row r="913" s="45" customFormat="1" ht="12.95" customHeight="1" x14ac:dyDescent="0.2"/>
    <row r="914" s="45" customFormat="1" ht="12.95" customHeight="1" x14ac:dyDescent="0.2"/>
    <row r="915" s="45" customFormat="1" ht="12.95" customHeight="1" x14ac:dyDescent="0.2"/>
    <row r="916" s="45" customFormat="1" ht="12.95" customHeight="1" x14ac:dyDescent="0.2"/>
    <row r="917" s="45" customFormat="1" ht="12.95" customHeight="1" x14ac:dyDescent="0.2"/>
    <row r="918" s="45" customFormat="1" ht="12.95" customHeight="1" x14ac:dyDescent="0.2"/>
    <row r="919" s="45" customFormat="1" ht="12.95" customHeight="1" x14ac:dyDescent="0.2"/>
    <row r="920" s="45" customFormat="1" ht="12.95" customHeight="1" x14ac:dyDescent="0.2"/>
    <row r="921" s="45" customFormat="1" ht="12.95" customHeight="1" x14ac:dyDescent="0.2"/>
    <row r="922" s="45" customFormat="1" ht="12.95" customHeight="1" x14ac:dyDescent="0.2"/>
    <row r="923" s="45" customFormat="1" ht="12.95" customHeight="1" x14ac:dyDescent="0.2"/>
    <row r="924" s="45" customFormat="1" ht="12.95" customHeight="1" x14ac:dyDescent="0.2"/>
    <row r="925" s="45" customFormat="1" ht="12.95" customHeight="1" x14ac:dyDescent="0.2"/>
    <row r="926" s="45" customFormat="1" ht="12.95" customHeight="1" x14ac:dyDescent="0.2"/>
    <row r="927" s="45" customFormat="1" ht="12.95" customHeight="1" x14ac:dyDescent="0.2"/>
    <row r="928" s="45" customFormat="1" ht="12.95" customHeight="1" x14ac:dyDescent="0.2"/>
    <row r="929" s="45" customFormat="1" ht="12.95" customHeight="1" x14ac:dyDescent="0.2"/>
    <row r="930" s="45" customFormat="1" ht="12.95" customHeight="1" x14ac:dyDescent="0.2"/>
    <row r="931" s="45" customFormat="1" ht="12.95" customHeight="1" x14ac:dyDescent="0.2"/>
    <row r="932" s="45" customFormat="1" ht="12.95" customHeight="1" x14ac:dyDescent="0.2"/>
    <row r="933" s="45" customFormat="1" ht="12.95" customHeight="1" x14ac:dyDescent="0.2"/>
    <row r="934" s="45" customFormat="1" ht="12.95" customHeight="1" x14ac:dyDescent="0.2"/>
    <row r="935" s="45" customFormat="1" ht="12.95" customHeight="1" x14ac:dyDescent="0.2"/>
    <row r="936" s="45" customFormat="1" ht="12.95" customHeight="1" x14ac:dyDescent="0.2"/>
    <row r="937" s="45" customFormat="1" ht="12.95" customHeight="1" x14ac:dyDescent="0.2"/>
    <row r="938" s="45" customFormat="1" ht="12.95" customHeight="1" x14ac:dyDescent="0.2"/>
    <row r="939" s="45" customFormat="1" ht="12.95" customHeight="1" x14ac:dyDescent="0.2"/>
    <row r="940" s="45" customFormat="1" ht="12.95" customHeight="1" x14ac:dyDescent="0.2"/>
    <row r="941" s="45" customFormat="1" ht="12.95" customHeight="1" x14ac:dyDescent="0.2"/>
    <row r="942" s="45" customFormat="1" ht="12.95" customHeight="1" x14ac:dyDescent="0.2"/>
    <row r="943" s="45" customFormat="1" ht="12.95" customHeight="1" x14ac:dyDescent="0.2"/>
    <row r="944" s="45" customFormat="1" ht="12.95" customHeight="1" x14ac:dyDescent="0.2"/>
    <row r="945" s="45" customFormat="1" ht="12.95" customHeight="1" x14ac:dyDescent="0.2"/>
    <row r="946" s="45" customFormat="1" ht="12.95" customHeight="1" x14ac:dyDescent="0.2"/>
    <row r="947" s="45" customFormat="1" ht="12.95" customHeight="1" x14ac:dyDescent="0.2"/>
    <row r="948" s="45" customFormat="1" ht="12.95" customHeight="1" x14ac:dyDescent="0.2"/>
    <row r="949" s="45" customFormat="1" ht="12.95" customHeight="1" x14ac:dyDescent="0.2"/>
    <row r="950" s="45" customFormat="1" ht="12.95" customHeight="1" x14ac:dyDescent="0.2"/>
    <row r="951" s="45" customFormat="1" ht="12.95" customHeight="1" x14ac:dyDescent="0.2"/>
    <row r="952" s="45" customFormat="1" ht="12.95" customHeight="1" x14ac:dyDescent="0.2"/>
    <row r="953" s="45" customFormat="1" ht="12.95" customHeight="1" x14ac:dyDescent="0.2"/>
    <row r="954" s="45" customFormat="1" ht="12.95" customHeight="1" x14ac:dyDescent="0.2"/>
    <row r="955" s="45" customFormat="1" ht="12.95" customHeight="1" x14ac:dyDescent="0.2"/>
    <row r="956" s="45" customFormat="1" ht="12.95" customHeight="1" x14ac:dyDescent="0.2"/>
    <row r="957" s="45" customFormat="1" ht="12.95" customHeight="1" x14ac:dyDescent="0.2"/>
    <row r="958" s="45" customFormat="1" ht="12.95" customHeight="1" x14ac:dyDescent="0.2"/>
    <row r="959" s="45" customFormat="1" ht="12.95" customHeight="1" x14ac:dyDescent="0.2"/>
    <row r="960" s="45" customFormat="1" ht="12.95" customHeight="1" x14ac:dyDescent="0.2"/>
    <row r="961" s="45" customFormat="1" ht="12.95" customHeight="1" x14ac:dyDescent="0.2"/>
    <row r="962" s="45" customFormat="1" ht="12.95" customHeight="1" x14ac:dyDescent="0.2"/>
    <row r="963" s="45" customFormat="1" ht="12.95" customHeight="1" x14ac:dyDescent="0.2"/>
    <row r="964" s="45" customFormat="1" ht="12.95" customHeight="1" x14ac:dyDescent="0.2"/>
    <row r="965" s="45" customFormat="1" ht="12.95" customHeight="1" x14ac:dyDescent="0.2"/>
    <row r="966" s="45" customFormat="1" ht="12.95" customHeight="1" x14ac:dyDescent="0.2"/>
    <row r="967" s="45" customFormat="1" ht="12.95" customHeight="1" x14ac:dyDescent="0.2"/>
    <row r="968" s="45" customFormat="1" ht="12.95" customHeight="1" x14ac:dyDescent="0.2"/>
    <row r="969" s="45" customFormat="1" ht="12.95" customHeight="1" x14ac:dyDescent="0.2"/>
    <row r="970" s="45" customFormat="1" ht="12.95" customHeight="1" x14ac:dyDescent="0.2"/>
    <row r="971" s="45" customFormat="1" ht="12.95" customHeight="1" x14ac:dyDescent="0.2"/>
    <row r="972" s="45" customFormat="1" ht="12.95" customHeight="1" x14ac:dyDescent="0.2"/>
    <row r="973" s="45" customFormat="1" ht="12.95" customHeight="1" x14ac:dyDescent="0.2"/>
    <row r="974" s="45" customFormat="1" ht="12.95" customHeight="1" x14ac:dyDescent="0.2"/>
    <row r="975" s="45" customFormat="1" ht="12.95" customHeight="1" x14ac:dyDescent="0.2"/>
    <row r="976" s="45" customFormat="1" ht="12.95" customHeight="1" x14ac:dyDescent="0.2"/>
    <row r="977" s="45" customFormat="1" ht="12.95" customHeight="1" x14ac:dyDescent="0.2"/>
    <row r="978" s="45" customFormat="1" ht="12.95" customHeight="1" x14ac:dyDescent="0.2"/>
    <row r="979" s="45" customFormat="1" ht="12.95" customHeight="1" x14ac:dyDescent="0.2"/>
    <row r="980" s="45" customFormat="1" ht="12.95" customHeight="1" x14ac:dyDescent="0.2"/>
    <row r="981" s="45" customFormat="1" ht="12.95" customHeight="1" x14ac:dyDescent="0.2"/>
    <row r="982" s="45" customFormat="1" ht="12.95" customHeight="1" x14ac:dyDescent="0.2"/>
    <row r="983" s="45" customFormat="1" ht="12.95" customHeight="1" x14ac:dyDescent="0.2"/>
    <row r="984" s="45" customFormat="1" ht="12.95" customHeight="1" x14ac:dyDescent="0.2"/>
    <row r="985" s="45" customFormat="1" ht="12.95" customHeight="1" x14ac:dyDescent="0.2"/>
    <row r="986" s="45" customFormat="1" ht="12.95" customHeight="1" x14ac:dyDescent="0.2"/>
    <row r="987" s="45" customFormat="1" ht="12.95" customHeight="1" x14ac:dyDescent="0.2"/>
    <row r="988" s="45" customFormat="1" ht="12.95" customHeight="1" x14ac:dyDescent="0.2"/>
    <row r="989" s="45" customFormat="1" ht="12.95" customHeight="1" x14ac:dyDescent="0.2"/>
    <row r="990" s="45" customFormat="1" ht="12.95" customHeight="1" x14ac:dyDescent="0.2"/>
    <row r="991" s="45" customFormat="1" ht="12.95" customHeight="1" x14ac:dyDescent="0.2"/>
    <row r="992" s="45" customFormat="1" ht="12.95" customHeight="1" x14ac:dyDescent="0.2"/>
    <row r="993" s="45" customFormat="1" ht="12.95" customHeight="1" x14ac:dyDescent="0.2"/>
    <row r="994" s="45" customFormat="1" ht="12.95" customHeight="1" x14ac:dyDescent="0.2"/>
    <row r="995" s="45" customFormat="1" ht="12.95" customHeight="1" x14ac:dyDescent="0.2"/>
    <row r="996" s="45" customFormat="1" ht="12.95" customHeight="1" x14ac:dyDescent="0.2"/>
    <row r="997" s="45" customFormat="1" ht="12.95" customHeight="1" x14ac:dyDescent="0.2"/>
    <row r="998" s="45" customFormat="1" ht="12.95" customHeight="1" x14ac:dyDescent="0.2"/>
    <row r="999" s="45" customFormat="1" ht="12.95" customHeight="1" x14ac:dyDescent="0.2"/>
    <row r="1000" s="45" customFormat="1" ht="12.95" customHeight="1" x14ac:dyDescent="0.2"/>
    <row r="1001" s="45" customFormat="1" ht="12.95" customHeight="1" x14ac:dyDescent="0.2"/>
    <row r="1002" s="45" customFormat="1" ht="12.95" customHeight="1" x14ac:dyDescent="0.2"/>
    <row r="1003" s="45" customFormat="1" ht="12.95" customHeight="1" x14ac:dyDescent="0.2"/>
    <row r="1004" s="45" customFormat="1" ht="12.95" customHeight="1" x14ac:dyDescent="0.2"/>
    <row r="1005" s="45" customFormat="1" ht="12.95" customHeight="1" x14ac:dyDescent="0.2"/>
    <row r="1006" s="45" customFormat="1" ht="12.95" customHeight="1" x14ac:dyDescent="0.2"/>
    <row r="1007" s="45" customFormat="1" ht="12.95" customHeight="1" x14ac:dyDescent="0.2"/>
    <row r="1008" s="45" customFormat="1" ht="12.95" customHeight="1" x14ac:dyDescent="0.2"/>
    <row r="1009" s="45" customFormat="1" ht="12.95" customHeight="1" x14ac:dyDescent="0.2"/>
    <row r="1010" s="45" customFormat="1" ht="12.95" customHeight="1" x14ac:dyDescent="0.2"/>
    <row r="1011" s="45" customFormat="1" ht="12.95" customHeight="1" x14ac:dyDescent="0.2"/>
    <row r="1012" s="45" customFormat="1" ht="12.95" customHeight="1" x14ac:dyDescent="0.2"/>
    <row r="1013" s="45" customFormat="1" ht="12.95" customHeight="1" x14ac:dyDescent="0.2"/>
    <row r="1014" s="45" customFormat="1" ht="12.95" customHeight="1" x14ac:dyDescent="0.2"/>
    <row r="1015" s="45" customFormat="1" ht="12.95" customHeight="1" x14ac:dyDescent="0.2"/>
    <row r="1016" s="45" customFormat="1" ht="12.95" customHeight="1" x14ac:dyDescent="0.2"/>
    <row r="1017" s="45" customFormat="1" ht="12.95" customHeight="1" x14ac:dyDescent="0.2"/>
    <row r="1018" s="45" customFormat="1" ht="12.95" customHeight="1" x14ac:dyDescent="0.2"/>
    <row r="1019" s="45" customFormat="1" ht="12.95" customHeight="1" x14ac:dyDescent="0.2"/>
    <row r="1020" s="45" customFormat="1" ht="12.95" customHeight="1" x14ac:dyDescent="0.2"/>
    <row r="1021" s="45" customFormat="1" ht="12.95" customHeight="1" x14ac:dyDescent="0.2"/>
    <row r="1022" s="45" customFormat="1" ht="12.95" customHeight="1" x14ac:dyDescent="0.2"/>
    <row r="1023" s="45" customFormat="1" ht="12.95" customHeight="1" x14ac:dyDescent="0.2"/>
    <row r="1024" s="45" customFormat="1" ht="12.95" customHeight="1" x14ac:dyDescent="0.2"/>
    <row r="1025" s="45" customFormat="1" ht="12.95" customHeight="1" x14ac:dyDescent="0.2"/>
    <row r="1026" s="45" customFormat="1" ht="12.95" customHeight="1" x14ac:dyDescent="0.2"/>
    <row r="1027" s="45" customFormat="1" ht="12.95" customHeight="1" x14ac:dyDescent="0.2"/>
    <row r="1028" s="45" customFormat="1" ht="12.95" customHeight="1" x14ac:dyDescent="0.2"/>
    <row r="1029" s="45" customFormat="1" ht="12.95" customHeight="1" x14ac:dyDescent="0.2"/>
    <row r="1030" s="45" customFormat="1" ht="12.95" customHeight="1" x14ac:dyDescent="0.2"/>
    <row r="1031" s="45" customFormat="1" ht="12.95" customHeight="1" x14ac:dyDescent="0.2"/>
    <row r="1032" s="45" customFormat="1" ht="12.95" customHeight="1" x14ac:dyDescent="0.2"/>
    <row r="1033" s="45" customFormat="1" ht="12.95" customHeight="1" x14ac:dyDescent="0.2"/>
    <row r="1034" s="45" customFormat="1" ht="12.95" customHeight="1" x14ac:dyDescent="0.2"/>
    <row r="1035" s="45" customFormat="1" ht="12.95" customHeight="1" x14ac:dyDescent="0.2"/>
    <row r="1036" s="45" customFormat="1" ht="12.95" customHeight="1" x14ac:dyDescent="0.2"/>
    <row r="1037" s="45" customFormat="1" ht="12.95" customHeight="1" x14ac:dyDescent="0.2"/>
    <row r="1038" s="45" customFormat="1" ht="12.95" customHeight="1" x14ac:dyDescent="0.2"/>
    <row r="1039" s="45" customFormat="1" ht="12.95" customHeight="1" x14ac:dyDescent="0.2"/>
    <row r="1040" s="45" customFormat="1" ht="12.95" customHeight="1" x14ac:dyDescent="0.2"/>
    <row r="1041" s="45" customFormat="1" ht="12.95" customHeight="1" x14ac:dyDescent="0.2"/>
    <row r="1042" s="45" customFormat="1" ht="12.95" customHeight="1" x14ac:dyDescent="0.2"/>
    <row r="1043" s="45" customFormat="1" ht="12.95" customHeight="1" x14ac:dyDescent="0.2"/>
    <row r="1044" s="45" customFormat="1" ht="12.95" customHeight="1" x14ac:dyDescent="0.2"/>
    <row r="1045" s="45" customFormat="1" ht="12.95" customHeight="1" x14ac:dyDescent="0.2"/>
    <row r="1046" s="45" customFormat="1" ht="12.95" customHeight="1" x14ac:dyDescent="0.2"/>
    <row r="1047" s="45" customFormat="1" ht="12.95" customHeight="1" x14ac:dyDescent="0.2"/>
    <row r="1048" s="45" customFormat="1" ht="12.95" customHeight="1" x14ac:dyDescent="0.2"/>
    <row r="1049" s="45" customFormat="1" ht="12.95" customHeight="1" x14ac:dyDescent="0.2"/>
    <row r="1050" s="45" customFormat="1" ht="12.95" customHeight="1" x14ac:dyDescent="0.2"/>
    <row r="1051" s="45" customFormat="1" ht="12.95" customHeight="1" x14ac:dyDescent="0.2"/>
    <row r="1052" s="45" customFormat="1" ht="12.95" customHeight="1" x14ac:dyDescent="0.2"/>
    <row r="1053" s="45" customFormat="1" ht="12.95" customHeight="1" x14ac:dyDescent="0.2"/>
    <row r="1054" s="45" customFormat="1" ht="12.95" customHeight="1" x14ac:dyDescent="0.2"/>
    <row r="1055" s="45" customFormat="1" ht="12.95" customHeight="1" x14ac:dyDescent="0.2"/>
    <row r="1056" s="45" customFormat="1" ht="12.95" customHeight="1" x14ac:dyDescent="0.2"/>
    <row r="1057" s="45" customFormat="1" ht="12.95" customHeight="1" x14ac:dyDescent="0.2"/>
    <row r="1058" s="45" customFormat="1" ht="12.95" customHeight="1" x14ac:dyDescent="0.2"/>
    <row r="1059" s="45" customFormat="1" ht="12.95" customHeight="1" x14ac:dyDescent="0.2"/>
    <row r="1060" s="45" customFormat="1" ht="12.95" customHeight="1" x14ac:dyDescent="0.2"/>
    <row r="1061" s="45" customFormat="1" ht="12.95" customHeight="1" x14ac:dyDescent="0.2"/>
    <row r="1062" s="45" customFormat="1" ht="12.95" customHeight="1" x14ac:dyDescent="0.2"/>
    <row r="1063" s="45" customFormat="1" ht="12.95" customHeight="1" x14ac:dyDescent="0.2"/>
    <row r="1064" s="45" customFormat="1" ht="12.95" customHeight="1" x14ac:dyDescent="0.2"/>
    <row r="1065" s="45" customFormat="1" ht="12.95" customHeight="1" x14ac:dyDescent="0.2"/>
    <row r="1066" s="45" customFormat="1" ht="12.95" customHeight="1" x14ac:dyDescent="0.2"/>
  </sheetData>
  <mergeCells count="2">
    <mergeCell ref="A8:C8"/>
    <mergeCell ref="A13:C13"/>
  </mergeCells>
  <phoneticPr fontId="2" type="noConversion"/>
  <pageMargins left="0" right="0" top="0.78740157480314965" bottom="0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1267" r:id="rId4">
          <objectPr defaultSize="0" autoPict="0" r:id="rId5">
            <anchor moveWithCells="1" sizeWithCells="1">
              <from>
                <xdr:col>9</xdr:col>
                <xdr:colOff>409575</xdr:colOff>
                <xdr:row>7</xdr:row>
                <xdr:rowOff>9525</xdr:rowOff>
              </from>
              <to>
                <xdr:col>11</xdr:col>
                <xdr:colOff>638175</xdr:colOff>
                <xdr:row>11</xdr:row>
                <xdr:rowOff>142875</xdr:rowOff>
              </to>
            </anchor>
          </objectPr>
        </oleObject>
      </mc:Choice>
      <mc:Fallback>
        <oleObject progId="Equation.DSMT4" shapeId="11267" r:id="rId4"/>
      </mc:Fallback>
    </mc:AlternateContent>
    <mc:AlternateContent xmlns:mc="http://schemas.openxmlformats.org/markup-compatibility/2006">
      <mc:Choice Requires="x14">
        <oleObject progId="Equation.DSMT4" shapeId="11269" r:id="rId6">
          <objectPr defaultSize="0" autoPict="0" r:id="rId7">
            <anchor moveWithCells="1" sizeWithCells="1">
              <from>
                <xdr:col>10</xdr:col>
                <xdr:colOff>95250</xdr:colOff>
                <xdr:row>1</xdr:row>
                <xdr:rowOff>76200</xdr:rowOff>
              </from>
              <to>
                <xdr:col>11</xdr:col>
                <xdr:colOff>95250</xdr:colOff>
                <xdr:row>4</xdr:row>
                <xdr:rowOff>114300</xdr:rowOff>
              </to>
            </anchor>
          </objectPr>
        </oleObject>
      </mc:Choice>
      <mc:Fallback>
        <oleObject progId="Equation.DSMT4" shapeId="1126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K45"/>
  <sheetViews>
    <sheetView showGridLines="0" workbookViewId="0">
      <selection activeCell="G22" sqref="G22"/>
    </sheetView>
  </sheetViews>
  <sheetFormatPr baseColWidth="10" defaultRowHeight="12.95" customHeight="1" x14ac:dyDescent="0.15"/>
  <cols>
    <col min="1" max="1" width="28" style="8" customWidth="1"/>
    <col min="2" max="2" width="4.7109375" style="8" customWidth="1"/>
    <col min="3" max="3" width="36" style="8" customWidth="1"/>
    <col min="4" max="4" width="11.7109375" style="8" customWidth="1"/>
    <col min="5" max="5" width="13.7109375" style="8" customWidth="1"/>
    <col min="6" max="6" width="11.42578125" style="8"/>
    <col min="7" max="7" width="8.5703125" style="8" customWidth="1"/>
    <col min="8" max="8" width="9.5703125" style="8" customWidth="1"/>
    <col min="9" max="9" width="9.7109375" style="8" customWidth="1"/>
    <col min="10" max="10" width="11.42578125" style="8"/>
    <col min="11" max="11" width="12" style="8" customWidth="1"/>
    <col min="12" max="16384" width="11.42578125" style="8"/>
  </cols>
  <sheetData>
    <row r="1" spans="1:8" ht="12.95" customHeight="1" x14ac:dyDescent="0.15">
      <c r="A1" s="145" t="s">
        <v>0</v>
      </c>
      <c r="C1" s="300" t="s">
        <v>285</v>
      </c>
      <c r="G1" s="182"/>
      <c r="H1" s="91"/>
    </row>
    <row r="2" spans="1:8" ht="12.95" customHeight="1" x14ac:dyDescent="0.15">
      <c r="A2" s="190">
        <f ca="1">NOW()</f>
        <v>42066.517246875002</v>
      </c>
      <c r="C2" s="301"/>
      <c r="G2" s="183"/>
      <c r="H2" s="152"/>
    </row>
    <row r="3" spans="1:8" ht="12.95" customHeight="1" x14ac:dyDescent="0.15">
      <c r="G3" s="183"/>
      <c r="H3" s="152"/>
    </row>
    <row r="4" spans="1:8" ht="12.95" customHeight="1" x14ac:dyDescent="0.15">
      <c r="A4" s="301" t="s">
        <v>286</v>
      </c>
      <c r="B4" s="301"/>
      <c r="C4" s="301"/>
      <c r="D4" s="301"/>
      <c r="E4" s="301"/>
      <c r="G4" s="183"/>
      <c r="H4" s="152"/>
    </row>
    <row r="5" spans="1:8" ht="12.95" customHeight="1" x14ac:dyDescent="0.15">
      <c r="A5" s="186"/>
      <c r="G5" s="183"/>
      <c r="H5" s="152"/>
    </row>
    <row r="6" spans="1:8" ht="12.95" customHeight="1" x14ac:dyDescent="0.15">
      <c r="A6" s="187"/>
      <c r="E6" s="50"/>
      <c r="F6" s="49"/>
      <c r="G6" s="183"/>
      <c r="H6" s="152"/>
    </row>
    <row r="7" spans="1:8" ht="12.95" customHeight="1" x14ac:dyDescent="0.15">
      <c r="A7" s="67"/>
      <c r="B7" s="67"/>
      <c r="C7" s="67"/>
      <c r="D7" s="173"/>
      <c r="E7" s="166"/>
      <c r="F7" s="51"/>
      <c r="G7" s="183"/>
      <c r="H7" s="152"/>
    </row>
    <row r="8" spans="1:8" ht="12.95" customHeight="1" x14ac:dyDescent="0.15">
      <c r="A8" s="66"/>
      <c r="B8" s="80"/>
      <c r="C8" s="80"/>
      <c r="D8" s="173"/>
      <c r="E8" s="166"/>
      <c r="F8" s="66"/>
      <c r="G8" s="183"/>
      <c r="H8" s="152"/>
    </row>
    <row r="9" spans="1:8" ht="12.95" customHeight="1" x14ac:dyDescent="0.15">
      <c r="A9" s="68"/>
      <c r="B9" s="184"/>
      <c r="C9" s="140"/>
      <c r="D9" s="150"/>
      <c r="F9" s="46"/>
      <c r="G9" s="183"/>
      <c r="H9" s="152"/>
    </row>
    <row r="10" spans="1:8" ht="12.95" customHeight="1" x14ac:dyDescent="0.15">
      <c r="A10" s="68"/>
      <c r="B10" s="72"/>
      <c r="C10" s="140"/>
      <c r="D10" s="169"/>
      <c r="E10" s="78"/>
      <c r="F10" s="46"/>
      <c r="G10" s="183"/>
      <c r="H10" s="152"/>
    </row>
    <row r="11" spans="1:8" ht="12.95" customHeight="1" x14ac:dyDescent="0.15">
      <c r="A11" s="68"/>
      <c r="B11" s="114"/>
      <c r="C11" s="140"/>
      <c r="D11" s="170"/>
      <c r="E11" s="67"/>
      <c r="F11" s="93"/>
      <c r="G11" s="183"/>
      <c r="H11" s="152"/>
    </row>
    <row r="12" spans="1:8" ht="12.95" customHeight="1" x14ac:dyDescent="0.15">
      <c r="A12" s="67"/>
      <c r="B12" s="67"/>
      <c r="C12" s="67"/>
      <c r="D12" s="150"/>
      <c r="E12" s="67"/>
      <c r="F12" s="93"/>
      <c r="G12" s="183"/>
      <c r="H12" s="152"/>
    </row>
    <row r="13" spans="1:8" ht="12.95" customHeight="1" x14ac:dyDescent="0.15">
      <c r="A13" s="91"/>
      <c r="B13" s="140"/>
      <c r="C13" s="140"/>
      <c r="D13" s="78"/>
      <c r="G13" s="183"/>
      <c r="H13" s="152"/>
    </row>
    <row r="14" spans="1:8" ht="12.95" customHeight="1" x14ac:dyDescent="0.15">
      <c r="A14" s="141"/>
      <c r="B14" s="185"/>
      <c r="C14" s="140"/>
      <c r="D14" s="172"/>
      <c r="G14" s="183"/>
      <c r="H14" s="152"/>
    </row>
    <row r="15" spans="1:8" ht="12.95" customHeight="1" x14ac:dyDescent="0.15">
      <c r="A15" s="141"/>
      <c r="B15" s="168"/>
      <c r="C15" s="140"/>
      <c r="D15" s="78"/>
      <c r="G15" s="183"/>
      <c r="H15" s="152"/>
    </row>
    <row r="16" spans="1:8" ht="12.95" customHeight="1" x14ac:dyDescent="0.15">
      <c r="A16" s="68"/>
      <c r="B16" s="67"/>
      <c r="C16" s="67"/>
      <c r="G16" s="183"/>
      <c r="H16" s="152"/>
    </row>
    <row r="17" spans="1:8" ht="12.95" customHeight="1" x14ac:dyDescent="0.15">
      <c r="A17" s="67"/>
      <c r="B17" s="67"/>
      <c r="C17" s="67"/>
      <c r="F17" s="68"/>
      <c r="G17" s="183"/>
      <c r="H17" s="152"/>
    </row>
    <row r="18" spans="1:8" ht="12.95" customHeight="1" x14ac:dyDescent="0.15">
      <c r="A18" s="68"/>
      <c r="B18" s="67"/>
      <c r="C18" s="67"/>
      <c r="F18" s="102"/>
      <c r="G18" s="183"/>
      <c r="H18" s="152"/>
    </row>
    <row r="19" spans="1:8" ht="12.95" customHeight="1" x14ac:dyDescent="0.15">
      <c r="A19" s="68"/>
      <c r="B19" s="67"/>
      <c r="C19" s="67"/>
      <c r="F19" s="101"/>
      <c r="G19" s="183"/>
      <c r="H19" s="152"/>
    </row>
    <row r="20" spans="1:8" ht="12.95" customHeight="1" x14ac:dyDescent="0.15">
      <c r="A20" s="68"/>
      <c r="B20" s="67"/>
      <c r="C20" s="67"/>
      <c r="F20" s="147"/>
      <c r="G20" s="183"/>
      <c r="H20" s="152"/>
    </row>
    <row r="21" spans="1:8" ht="12.95" customHeight="1" x14ac:dyDescent="0.15">
      <c r="A21" s="68"/>
      <c r="B21" s="67"/>
      <c r="C21" s="67"/>
      <c r="F21" s="68"/>
      <c r="G21" s="183"/>
      <c r="H21" s="152"/>
    </row>
    <row r="22" spans="1:8" ht="12.95" customHeight="1" x14ac:dyDescent="0.15">
      <c r="A22" s="68"/>
      <c r="F22" s="68"/>
      <c r="G22" s="183"/>
      <c r="H22" s="152"/>
    </row>
    <row r="23" spans="1:8" ht="12.95" customHeight="1" x14ac:dyDescent="0.15">
      <c r="A23" s="68"/>
      <c r="G23" s="183"/>
      <c r="H23" s="152"/>
    </row>
    <row r="24" spans="1:8" ht="12.95" customHeight="1" x14ac:dyDescent="0.15">
      <c r="A24" s="46"/>
      <c r="F24" s="68"/>
      <c r="G24" s="183"/>
      <c r="H24" s="152"/>
    </row>
    <row r="25" spans="1:8" ht="12.95" customHeight="1" x14ac:dyDescent="0.15">
      <c r="A25" s="46"/>
      <c r="F25" s="68"/>
      <c r="G25" s="183"/>
      <c r="H25" s="152"/>
    </row>
    <row r="26" spans="1:8" ht="12.95" customHeight="1" x14ac:dyDescent="0.15">
      <c r="A26" s="46"/>
      <c r="F26" s="68"/>
      <c r="G26" s="183"/>
      <c r="H26" s="152"/>
    </row>
    <row r="27" spans="1:8" ht="12.95" customHeight="1" x14ac:dyDescent="0.15">
      <c r="A27" s="46"/>
      <c r="F27" s="68"/>
      <c r="G27" s="183"/>
      <c r="H27" s="152"/>
    </row>
    <row r="28" spans="1:8" ht="12.95" customHeight="1" x14ac:dyDescent="0.15">
      <c r="A28" s="164"/>
      <c r="F28" s="68"/>
      <c r="G28" s="183"/>
      <c r="H28" s="152"/>
    </row>
    <row r="29" spans="1:8" ht="12.95" customHeight="1" x14ac:dyDescent="0.15">
      <c r="A29" s="167"/>
      <c r="F29" s="68"/>
      <c r="G29" s="183"/>
      <c r="H29" s="152"/>
    </row>
    <row r="30" spans="1:8" s="46" customFormat="1" ht="12.95" customHeight="1" x14ac:dyDescent="0.15">
      <c r="A30" s="164"/>
      <c r="F30" s="68"/>
      <c r="G30" s="183"/>
      <c r="H30" s="152"/>
    </row>
    <row r="31" spans="1:8" ht="12.95" customHeight="1" x14ac:dyDescent="0.15">
      <c r="A31" s="164"/>
      <c r="F31" s="68"/>
      <c r="G31" s="183"/>
      <c r="H31" s="152"/>
    </row>
    <row r="32" spans="1:8" ht="12.95" customHeight="1" x14ac:dyDescent="0.15">
      <c r="A32" s="164"/>
      <c r="F32" s="70"/>
      <c r="G32" s="183"/>
      <c r="H32" s="152"/>
    </row>
    <row r="33" spans="1:11" ht="12.95" customHeight="1" x14ac:dyDescent="0.15">
      <c r="A33" s="164"/>
      <c r="F33" s="70"/>
      <c r="G33" s="183"/>
      <c r="H33" s="152"/>
    </row>
    <row r="34" spans="1:11" ht="12.95" customHeight="1" x14ac:dyDescent="0.15">
      <c r="A34" s="164"/>
      <c r="F34" s="70"/>
      <c r="G34" s="183"/>
      <c r="H34" s="152"/>
    </row>
    <row r="35" spans="1:11" ht="12.95" customHeight="1" x14ac:dyDescent="0.15">
      <c r="A35" s="164"/>
      <c r="F35" s="68"/>
      <c r="G35" s="183"/>
      <c r="H35" s="152"/>
    </row>
    <row r="36" spans="1:11" ht="12.95" customHeight="1" x14ac:dyDescent="0.15">
      <c r="A36" s="164"/>
      <c r="F36" s="68"/>
      <c r="G36" s="71"/>
      <c r="H36" s="52"/>
      <c r="I36" s="63"/>
    </row>
    <row r="37" spans="1:11" ht="12.95" customHeight="1" x14ac:dyDescent="0.15">
      <c r="A37" s="164"/>
      <c r="F37" s="68"/>
      <c r="G37" s="72"/>
      <c r="H37" s="64"/>
      <c r="I37" s="52"/>
      <c r="J37" s="67"/>
      <c r="K37" s="67"/>
    </row>
    <row r="38" spans="1:11" ht="12.95" customHeight="1" x14ac:dyDescent="0.15">
      <c r="A38" s="164"/>
      <c r="G38" s="71"/>
      <c r="H38" s="52"/>
      <c r="I38" s="55"/>
      <c r="J38" s="67"/>
      <c r="K38" s="67"/>
    </row>
    <row r="39" spans="1:11" ht="12.95" customHeight="1" x14ac:dyDescent="0.15">
      <c r="A39" s="164"/>
      <c r="F39" s="68"/>
      <c r="G39" s="48"/>
      <c r="H39" s="52"/>
      <c r="I39" s="52"/>
      <c r="J39" s="67"/>
      <c r="K39" s="67"/>
    </row>
    <row r="40" spans="1:11" ht="12.95" customHeight="1" x14ac:dyDescent="0.15">
      <c r="A40" s="68"/>
      <c r="F40" s="68"/>
      <c r="G40" s="72"/>
      <c r="H40" s="64"/>
      <c r="I40" s="52"/>
      <c r="J40" s="67"/>
      <c r="K40" s="67"/>
    </row>
    <row r="41" spans="1:11" ht="12.95" customHeight="1" x14ac:dyDescent="0.15">
      <c r="A41" s="68"/>
      <c r="F41" s="68"/>
      <c r="G41" s="73"/>
      <c r="H41" s="52"/>
      <c r="I41" s="56"/>
      <c r="J41" s="67"/>
      <c r="K41" s="67"/>
    </row>
    <row r="42" spans="1:11" ht="12.95" customHeight="1" x14ac:dyDescent="0.15">
      <c r="A42" s="145" t="s">
        <v>0</v>
      </c>
      <c r="C42" s="300" t="s">
        <v>285</v>
      </c>
    </row>
    <row r="43" spans="1:11" ht="12.95" customHeight="1" x14ac:dyDescent="0.15">
      <c r="A43" s="190">
        <v>39277.442617708337</v>
      </c>
      <c r="B43" s="188"/>
      <c r="C43" s="301"/>
      <c r="D43" s="188"/>
      <c r="E43" s="189"/>
    </row>
    <row r="44" spans="1:11" ht="12.95" customHeight="1" x14ac:dyDescent="0.15">
      <c r="A44" s="46"/>
    </row>
    <row r="45" spans="1:11" ht="12.95" customHeight="1" x14ac:dyDescent="0.15">
      <c r="A45" s="301" t="s">
        <v>287</v>
      </c>
      <c r="B45" s="301"/>
      <c r="C45" s="301"/>
      <c r="D45" s="301"/>
    </row>
  </sheetData>
  <mergeCells count="4">
    <mergeCell ref="C1:C2"/>
    <mergeCell ref="A4:E4"/>
    <mergeCell ref="C42:C43"/>
    <mergeCell ref="A45:D45"/>
  </mergeCells>
  <phoneticPr fontId="2" type="noConversion"/>
  <pageMargins left="0" right="0" top="0.78740157480314965" bottom="0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N55"/>
  <sheetViews>
    <sheetView showGridLines="0" workbookViewId="0">
      <selection activeCell="B1" sqref="B1"/>
    </sheetView>
  </sheetViews>
  <sheetFormatPr baseColWidth="10" defaultRowHeight="10.5" x14ac:dyDescent="0.15"/>
  <cols>
    <col min="1" max="1" width="2.140625" style="15" customWidth="1"/>
    <col min="2" max="2" width="13.42578125" style="15" customWidth="1"/>
    <col min="3" max="3" width="12.85546875" style="15" customWidth="1"/>
    <col min="4" max="4" width="2.42578125" style="15" customWidth="1"/>
    <col min="5" max="5" width="13.42578125" style="15" customWidth="1"/>
    <col min="6" max="7" width="11.42578125" style="15"/>
    <col min="8" max="8" width="2.28515625" style="15" customWidth="1"/>
    <col min="9" max="9" width="2.42578125" style="15" customWidth="1"/>
    <col min="10" max="10" width="15" style="15" customWidth="1"/>
    <col min="11" max="11" width="13.85546875" style="15" customWidth="1"/>
    <col min="12" max="12" width="15.140625" style="15" customWidth="1"/>
    <col min="13" max="13" width="15.42578125" style="15" customWidth="1"/>
    <col min="14" max="16384" width="11.42578125" style="15"/>
  </cols>
  <sheetData>
    <row r="1" spans="1:1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1"/>
      <c r="B2" s="314" t="s">
        <v>5</v>
      </c>
      <c r="C2" s="314"/>
      <c r="D2" s="1"/>
      <c r="E2" s="315" t="s">
        <v>6</v>
      </c>
      <c r="F2" s="315"/>
      <c r="G2" s="315"/>
      <c r="H2" s="1"/>
      <c r="I2" s="1"/>
      <c r="J2" s="305" t="s">
        <v>7</v>
      </c>
      <c r="K2" s="306"/>
      <c r="L2" s="307"/>
      <c r="N2" s="1"/>
    </row>
    <row r="3" spans="1:14" x14ac:dyDescent="0.15">
      <c r="A3" s="1"/>
      <c r="B3" s="9" t="s">
        <v>8</v>
      </c>
      <c r="C3" s="9" t="s">
        <v>9</v>
      </c>
      <c r="D3" s="1"/>
      <c r="E3" s="10" t="s">
        <v>10</v>
      </c>
      <c r="F3" s="10" t="s">
        <v>11</v>
      </c>
      <c r="G3" s="10" t="s">
        <v>12</v>
      </c>
      <c r="H3" s="1"/>
      <c r="I3" s="1"/>
      <c r="J3" s="10" t="s">
        <v>10</v>
      </c>
      <c r="K3" s="10" t="s">
        <v>11</v>
      </c>
      <c r="L3" s="10" t="s">
        <v>12</v>
      </c>
      <c r="M3" s="1"/>
      <c r="N3" s="1"/>
    </row>
    <row r="4" spans="1:14" x14ac:dyDescent="0.15">
      <c r="A4" s="1"/>
      <c r="B4" s="18" t="s">
        <v>13</v>
      </c>
      <c r="C4" s="18" t="s">
        <v>14</v>
      </c>
      <c r="D4" s="1"/>
      <c r="E4" s="11" t="s">
        <v>15</v>
      </c>
      <c r="F4" s="11">
        <v>85</v>
      </c>
      <c r="G4" s="11">
        <v>115</v>
      </c>
      <c r="H4" s="1"/>
      <c r="I4" s="1"/>
      <c r="J4" s="11" t="s">
        <v>16</v>
      </c>
      <c r="K4" s="11">
        <v>10</v>
      </c>
      <c r="L4" s="11">
        <v>276</v>
      </c>
      <c r="M4" s="1"/>
      <c r="N4" s="1"/>
    </row>
    <row r="5" spans="1:14" x14ac:dyDescent="0.15">
      <c r="A5" s="1"/>
      <c r="B5" s="19">
        <v>1</v>
      </c>
      <c r="C5" s="19">
        <v>1</v>
      </c>
      <c r="D5" s="1"/>
      <c r="E5" s="11" t="s">
        <v>17</v>
      </c>
      <c r="F5" s="11">
        <v>85</v>
      </c>
      <c r="G5" s="11">
        <v>105</v>
      </c>
      <c r="H5" s="1"/>
      <c r="I5" s="1"/>
      <c r="J5" s="11" t="s">
        <v>18</v>
      </c>
      <c r="K5" s="11">
        <v>10</v>
      </c>
      <c r="L5" s="11">
        <v>252</v>
      </c>
      <c r="M5" s="1"/>
      <c r="N5" s="1"/>
    </row>
    <row r="6" spans="1:14" x14ac:dyDescent="0.15">
      <c r="A6" s="1"/>
      <c r="B6" s="19"/>
      <c r="C6" s="19">
        <v>1.1000000000000001</v>
      </c>
      <c r="D6" s="1"/>
      <c r="E6" s="11" t="s">
        <v>19</v>
      </c>
      <c r="F6" s="11">
        <v>85</v>
      </c>
      <c r="G6" s="11">
        <v>95</v>
      </c>
      <c r="H6" s="1"/>
      <c r="I6" s="1"/>
      <c r="J6" s="11" t="s">
        <v>20</v>
      </c>
      <c r="K6" s="11">
        <v>9</v>
      </c>
      <c r="L6" s="11">
        <v>234</v>
      </c>
      <c r="M6" s="1"/>
      <c r="N6" s="1"/>
    </row>
    <row r="7" spans="1:14" x14ac:dyDescent="0.15">
      <c r="A7" s="1"/>
      <c r="B7" s="19">
        <v>1.2</v>
      </c>
      <c r="C7" s="19">
        <v>1.2</v>
      </c>
      <c r="D7" s="1"/>
      <c r="E7" s="11" t="s">
        <v>21</v>
      </c>
      <c r="F7" s="11">
        <v>75</v>
      </c>
      <c r="G7" s="11">
        <v>90</v>
      </c>
      <c r="H7" s="1"/>
      <c r="I7" s="1"/>
      <c r="J7" s="11" t="s">
        <v>22</v>
      </c>
      <c r="K7" s="11">
        <v>9</v>
      </c>
      <c r="L7" s="11">
        <v>217</v>
      </c>
      <c r="M7" s="1"/>
      <c r="N7" s="1"/>
    </row>
    <row r="8" spans="1:14" x14ac:dyDescent="0.15">
      <c r="A8" s="1"/>
      <c r="B8" s="19"/>
      <c r="C8" s="19">
        <v>1.3</v>
      </c>
      <c r="D8" s="1"/>
      <c r="E8" s="12" t="s">
        <v>23</v>
      </c>
      <c r="F8" s="12">
        <v>60</v>
      </c>
      <c r="G8" s="12">
        <v>85</v>
      </c>
      <c r="H8" s="1"/>
      <c r="I8" s="1"/>
      <c r="J8" s="12" t="s">
        <v>24</v>
      </c>
      <c r="K8" s="12">
        <v>8</v>
      </c>
      <c r="L8" s="12">
        <v>193</v>
      </c>
      <c r="M8" s="1"/>
      <c r="N8" s="1"/>
    </row>
    <row r="9" spans="1:14" x14ac:dyDescent="0.15">
      <c r="A9" s="1"/>
      <c r="B9" s="20">
        <v>1.5</v>
      </c>
      <c r="C9" s="20">
        <v>1.5</v>
      </c>
      <c r="D9" s="1"/>
      <c r="E9" s="12" t="s">
        <v>25</v>
      </c>
      <c r="F9" s="12">
        <v>35</v>
      </c>
      <c r="G9" s="12">
        <v>80</v>
      </c>
      <c r="H9" s="1"/>
      <c r="I9" s="1"/>
      <c r="J9" s="12" t="s">
        <v>26</v>
      </c>
      <c r="K9" s="12">
        <v>7</v>
      </c>
      <c r="L9" s="12">
        <v>178</v>
      </c>
      <c r="M9" s="1"/>
      <c r="N9" s="1"/>
    </row>
    <row r="10" spans="1:14" x14ac:dyDescent="0.15">
      <c r="A10" s="1"/>
      <c r="B10" s="20"/>
      <c r="C10" s="20">
        <v>1.6</v>
      </c>
      <c r="D10" s="1"/>
      <c r="E10" s="12" t="s">
        <v>27</v>
      </c>
      <c r="F10" s="12">
        <v>25</v>
      </c>
      <c r="G10" s="12">
        <v>70</v>
      </c>
      <c r="H10" s="1"/>
      <c r="I10" s="1"/>
      <c r="J10" s="12" t="s">
        <v>28</v>
      </c>
      <c r="K10" s="12">
        <v>5</v>
      </c>
      <c r="L10" s="12">
        <v>162</v>
      </c>
      <c r="M10" s="1"/>
      <c r="N10" s="1"/>
    </row>
    <row r="11" spans="1:14" x14ac:dyDescent="0.15">
      <c r="A11" s="1"/>
      <c r="B11" s="20">
        <v>1.8</v>
      </c>
      <c r="C11" s="20">
        <v>1.8</v>
      </c>
      <c r="D11" s="1"/>
      <c r="E11" s="12" t="s">
        <v>29</v>
      </c>
      <c r="F11" s="12">
        <v>10</v>
      </c>
      <c r="G11" s="12">
        <v>64</v>
      </c>
      <c r="H11" s="1"/>
      <c r="I11" s="1"/>
      <c r="J11" s="12" t="s">
        <v>30</v>
      </c>
      <c r="K11" s="12">
        <v>2</v>
      </c>
      <c r="L11" s="12">
        <v>146</v>
      </c>
      <c r="M11" s="1"/>
      <c r="N11" s="1"/>
    </row>
    <row r="12" spans="1:14" x14ac:dyDescent="0.15">
      <c r="A12" s="1"/>
      <c r="B12" s="20"/>
      <c r="C12" s="20">
        <v>2</v>
      </c>
      <c r="D12" s="1"/>
      <c r="E12" s="11" t="s">
        <v>31</v>
      </c>
      <c r="F12" s="11">
        <v>8</v>
      </c>
      <c r="G12" s="11">
        <v>58</v>
      </c>
      <c r="H12" s="1"/>
      <c r="I12" s="1"/>
      <c r="J12" s="11" t="s">
        <v>32</v>
      </c>
      <c r="K12" s="11">
        <v>3.5</v>
      </c>
      <c r="L12" s="11">
        <v>133</v>
      </c>
      <c r="M12" s="1"/>
      <c r="N12" s="1"/>
    </row>
    <row r="13" spans="1:14" x14ac:dyDescent="0.15">
      <c r="A13" s="1"/>
      <c r="B13" s="19">
        <v>2.2000000000000002</v>
      </c>
      <c r="C13" s="19">
        <v>2.2000000000000002</v>
      </c>
      <c r="D13" s="1"/>
      <c r="E13" s="11" t="s">
        <v>33</v>
      </c>
      <c r="F13" s="11">
        <v>7</v>
      </c>
      <c r="G13" s="11">
        <v>53</v>
      </c>
      <c r="H13" s="1"/>
      <c r="I13" s="1"/>
      <c r="J13" s="11" t="s">
        <v>34</v>
      </c>
      <c r="K13" s="11">
        <v>4</v>
      </c>
      <c r="L13" s="11">
        <v>121</v>
      </c>
      <c r="M13" s="1"/>
      <c r="N13" s="1"/>
    </row>
    <row r="14" spans="1:14" x14ac:dyDescent="0.15">
      <c r="A14" s="1"/>
      <c r="B14" s="19"/>
      <c r="C14" s="19">
        <v>2.4</v>
      </c>
      <c r="D14" s="1"/>
      <c r="E14" s="11" t="s">
        <v>35</v>
      </c>
      <c r="F14" s="11">
        <v>7</v>
      </c>
      <c r="G14" s="11">
        <v>47</v>
      </c>
      <c r="H14" s="1"/>
      <c r="I14" s="1"/>
      <c r="J14" s="11" t="s">
        <v>36</v>
      </c>
      <c r="K14" s="11">
        <v>4.5</v>
      </c>
      <c r="L14" s="11">
        <v>110</v>
      </c>
      <c r="M14" s="1"/>
      <c r="N14" s="1"/>
    </row>
    <row r="15" spans="1:14" x14ac:dyDescent="0.15">
      <c r="A15" s="1"/>
      <c r="B15" s="19">
        <v>2.7</v>
      </c>
      <c r="C15" s="19">
        <v>2.7</v>
      </c>
      <c r="D15" s="1"/>
      <c r="E15" s="11" t="s">
        <v>37</v>
      </c>
      <c r="F15" s="11">
        <v>10</v>
      </c>
      <c r="G15" s="11">
        <v>43</v>
      </c>
      <c r="H15" s="1"/>
      <c r="I15" s="1"/>
      <c r="J15" s="11" t="s">
        <v>38</v>
      </c>
      <c r="K15" s="11">
        <v>5</v>
      </c>
      <c r="L15" s="11">
        <v>100</v>
      </c>
      <c r="M15" s="1"/>
      <c r="N15" s="1"/>
    </row>
    <row r="16" spans="1:14" x14ac:dyDescent="0.15">
      <c r="A16" s="1"/>
      <c r="B16" s="19"/>
      <c r="C16" s="19">
        <v>3</v>
      </c>
      <c r="D16" s="1"/>
      <c r="E16" s="12" t="s">
        <v>39</v>
      </c>
      <c r="F16" s="12">
        <v>15</v>
      </c>
      <c r="G16" s="12">
        <v>40</v>
      </c>
      <c r="H16" s="1"/>
      <c r="I16" s="1"/>
      <c r="J16" s="12" t="s">
        <v>40</v>
      </c>
      <c r="K16" s="12">
        <v>7</v>
      </c>
      <c r="L16" s="12">
        <v>91</v>
      </c>
      <c r="M16" s="1"/>
      <c r="N16" s="1"/>
    </row>
    <row r="17" spans="1:14" x14ac:dyDescent="0.15">
      <c r="A17" s="1"/>
      <c r="B17" s="20">
        <v>3.3</v>
      </c>
      <c r="C17" s="20">
        <v>3.3</v>
      </c>
      <c r="D17" s="1"/>
      <c r="E17" s="12" t="s">
        <v>41</v>
      </c>
      <c r="F17" s="12">
        <v>20</v>
      </c>
      <c r="G17" s="12">
        <v>36</v>
      </c>
      <c r="H17" s="1"/>
      <c r="I17" s="1"/>
      <c r="J17" s="12" t="s">
        <v>42</v>
      </c>
      <c r="K17" s="12">
        <v>8</v>
      </c>
      <c r="L17" s="12">
        <v>83</v>
      </c>
      <c r="M17" s="1"/>
      <c r="N17" s="1"/>
    </row>
    <row r="18" spans="1:14" x14ac:dyDescent="0.15">
      <c r="A18" s="1"/>
      <c r="B18" s="20"/>
      <c r="C18" s="20">
        <v>3.6</v>
      </c>
      <c r="D18" s="1"/>
      <c r="E18" s="12" t="s">
        <v>43</v>
      </c>
      <c r="F18" s="12">
        <v>20</v>
      </c>
      <c r="G18" s="12">
        <v>32</v>
      </c>
      <c r="H18" s="1"/>
      <c r="I18" s="1"/>
      <c r="J18" s="12" t="s">
        <v>44</v>
      </c>
      <c r="K18" s="12">
        <v>9</v>
      </c>
      <c r="L18" s="12">
        <v>76</v>
      </c>
      <c r="M18" s="1"/>
      <c r="N18" s="1"/>
    </row>
    <row r="19" spans="1:14" x14ac:dyDescent="0.15">
      <c r="A19" s="1"/>
      <c r="B19" s="20">
        <v>3.9</v>
      </c>
      <c r="C19" s="20">
        <v>3.9</v>
      </c>
      <c r="D19" s="1"/>
      <c r="E19" s="12" t="s">
        <v>45</v>
      </c>
      <c r="F19" s="12">
        <v>26</v>
      </c>
      <c r="G19" s="12">
        <v>29</v>
      </c>
      <c r="H19" s="1"/>
      <c r="I19" s="1"/>
      <c r="J19" s="12" t="s">
        <v>46</v>
      </c>
      <c r="K19" s="12">
        <v>10</v>
      </c>
      <c r="L19" s="12">
        <v>69</v>
      </c>
      <c r="M19" s="1"/>
      <c r="N19" s="1"/>
    </row>
    <row r="20" spans="1:14" x14ac:dyDescent="0.15">
      <c r="A20" s="1"/>
      <c r="B20" s="20"/>
      <c r="C20" s="20">
        <v>4.3</v>
      </c>
      <c r="D20" s="1"/>
      <c r="E20" s="11" t="s">
        <v>47</v>
      </c>
      <c r="F20" s="11">
        <v>30</v>
      </c>
      <c r="G20" s="11">
        <v>27</v>
      </c>
      <c r="H20" s="1"/>
      <c r="I20" s="1"/>
      <c r="J20" s="11" t="s">
        <v>48</v>
      </c>
      <c r="K20" s="11">
        <v>14</v>
      </c>
      <c r="L20" s="11">
        <v>61</v>
      </c>
      <c r="M20" s="1"/>
      <c r="N20" s="1"/>
    </row>
    <row r="21" spans="1:14" x14ac:dyDescent="0.15">
      <c r="A21" s="1"/>
      <c r="B21" s="19">
        <v>4.7</v>
      </c>
      <c r="C21" s="19">
        <v>4.7</v>
      </c>
      <c r="D21" s="1"/>
      <c r="E21" s="11" t="s">
        <v>49</v>
      </c>
      <c r="F21" s="11">
        <v>40</v>
      </c>
      <c r="G21" s="11">
        <v>24</v>
      </c>
      <c r="H21" s="1"/>
      <c r="I21" s="1"/>
      <c r="J21" s="11" t="s">
        <v>50</v>
      </c>
      <c r="K21" s="11">
        <v>16</v>
      </c>
      <c r="L21" s="11">
        <v>57</v>
      </c>
      <c r="M21" s="1"/>
      <c r="N21" s="1"/>
    </row>
    <row r="22" spans="1:14" x14ac:dyDescent="0.15">
      <c r="A22" s="1"/>
      <c r="B22" s="19"/>
      <c r="C22" s="19">
        <v>5.0999999999999996</v>
      </c>
      <c r="D22" s="1"/>
      <c r="E22" s="11" t="s">
        <v>51</v>
      </c>
      <c r="F22" s="11">
        <v>50</v>
      </c>
      <c r="G22" s="11">
        <v>21</v>
      </c>
      <c r="H22" s="1"/>
      <c r="I22" s="1"/>
      <c r="J22" s="11" t="s">
        <v>52</v>
      </c>
      <c r="K22" s="11">
        <v>20</v>
      </c>
      <c r="L22" s="11">
        <v>50</v>
      </c>
      <c r="M22" s="1"/>
      <c r="N22" s="1"/>
    </row>
    <row r="23" spans="1:14" x14ac:dyDescent="0.15">
      <c r="A23" s="1"/>
      <c r="B23" s="19">
        <v>5.6</v>
      </c>
      <c r="C23" s="19">
        <v>5.6</v>
      </c>
      <c r="D23" s="1"/>
      <c r="E23" s="11" t="s">
        <v>53</v>
      </c>
      <c r="F23" s="11">
        <v>55</v>
      </c>
      <c r="G23" s="11">
        <v>20</v>
      </c>
      <c r="H23" s="1"/>
      <c r="I23" s="1"/>
      <c r="J23" s="11" t="s">
        <v>54</v>
      </c>
      <c r="K23" s="11">
        <v>22</v>
      </c>
      <c r="L23" s="11">
        <v>45</v>
      </c>
      <c r="M23" s="1"/>
      <c r="N23" s="1"/>
    </row>
    <row r="24" spans="1:14" x14ac:dyDescent="0.15">
      <c r="A24" s="1"/>
      <c r="B24" s="19"/>
      <c r="C24" s="19">
        <v>6.2</v>
      </c>
      <c r="D24" s="1"/>
      <c r="E24" s="12" t="s">
        <v>55</v>
      </c>
      <c r="F24" s="12">
        <v>55</v>
      </c>
      <c r="G24" s="12">
        <v>18</v>
      </c>
      <c r="H24" s="1"/>
      <c r="I24" s="1"/>
      <c r="J24" s="12" t="s">
        <v>56</v>
      </c>
      <c r="K24" s="12">
        <v>23</v>
      </c>
      <c r="L24" s="12">
        <v>41</v>
      </c>
      <c r="M24" s="1"/>
      <c r="N24" s="1"/>
    </row>
    <row r="25" spans="1:14" x14ac:dyDescent="0.15">
      <c r="A25" s="1"/>
      <c r="B25" s="20">
        <v>6.8</v>
      </c>
      <c r="C25" s="20">
        <v>6.8</v>
      </c>
      <c r="D25" s="1"/>
      <c r="E25" s="12" t="s">
        <v>57</v>
      </c>
      <c r="F25" s="12">
        <v>80</v>
      </c>
      <c r="G25" s="12">
        <v>16</v>
      </c>
      <c r="H25" s="1"/>
      <c r="I25" s="1"/>
      <c r="J25" s="12" t="s">
        <v>58</v>
      </c>
      <c r="K25" s="12">
        <v>25</v>
      </c>
      <c r="L25" s="12">
        <v>38</v>
      </c>
      <c r="M25" s="1"/>
      <c r="N25" s="1"/>
    </row>
    <row r="26" spans="1:14" x14ac:dyDescent="0.15">
      <c r="A26" s="1"/>
      <c r="B26" s="20"/>
      <c r="C26" s="20">
        <v>7.5</v>
      </c>
      <c r="D26" s="1"/>
      <c r="E26" s="12" t="s">
        <v>59</v>
      </c>
      <c r="F26" s="12">
        <v>80</v>
      </c>
      <c r="G26" s="12">
        <v>14</v>
      </c>
      <c r="H26" s="1"/>
      <c r="I26" s="1"/>
      <c r="J26" s="12" t="s">
        <v>60</v>
      </c>
      <c r="K26" s="12">
        <v>35</v>
      </c>
      <c r="L26" s="12">
        <v>34</v>
      </c>
      <c r="M26" s="1"/>
      <c r="N26" s="1"/>
    </row>
    <row r="27" spans="1:14" x14ac:dyDescent="0.15">
      <c r="A27" s="1"/>
      <c r="B27" s="20">
        <v>8.1999999999999993</v>
      </c>
      <c r="C27" s="20">
        <v>8.1999999999999993</v>
      </c>
      <c r="D27" s="1"/>
      <c r="E27" s="12" t="s">
        <v>61</v>
      </c>
      <c r="F27" s="12">
        <v>80</v>
      </c>
      <c r="G27" s="12">
        <v>13</v>
      </c>
      <c r="H27" s="1"/>
      <c r="I27" s="1"/>
      <c r="J27" s="12" t="s">
        <v>62</v>
      </c>
      <c r="K27" s="12">
        <v>40</v>
      </c>
      <c r="L27" s="12">
        <v>30</v>
      </c>
      <c r="M27" s="1"/>
      <c r="N27" s="1"/>
    </row>
    <row r="28" spans="1:14" x14ac:dyDescent="0.15">
      <c r="A28" s="1"/>
      <c r="B28" s="21"/>
      <c r="C28" s="21">
        <v>9.1</v>
      </c>
      <c r="D28" s="1"/>
      <c r="E28" s="12" t="s">
        <v>63</v>
      </c>
      <c r="F28" s="12">
        <v>80</v>
      </c>
      <c r="G28" s="12">
        <v>12</v>
      </c>
      <c r="H28" s="1"/>
      <c r="I28" s="1"/>
      <c r="J28" s="12" t="s">
        <v>64</v>
      </c>
      <c r="K28" s="12">
        <v>45</v>
      </c>
      <c r="L28" s="12">
        <v>27</v>
      </c>
      <c r="M28" s="1"/>
      <c r="N28" s="1"/>
    </row>
    <row r="29" spans="1:1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15">
      <c r="A30" s="1"/>
      <c r="B30" s="308" t="s">
        <v>65</v>
      </c>
      <c r="C30" s="309"/>
      <c r="D30" s="1"/>
      <c r="E30" s="310" t="s">
        <v>5</v>
      </c>
      <c r="F30" s="310"/>
      <c r="G30" s="310"/>
      <c r="H30" s="1"/>
      <c r="I30" s="1"/>
      <c r="J30" s="302" t="s">
        <v>66</v>
      </c>
      <c r="K30" s="303"/>
      <c r="L30" s="303"/>
      <c r="M30" s="304"/>
      <c r="N30" s="1"/>
    </row>
    <row r="31" spans="1:14" x14ac:dyDescent="0.15">
      <c r="A31" s="1"/>
      <c r="B31" s="302" t="s">
        <v>67</v>
      </c>
      <c r="C31" s="304"/>
      <c r="D31" s="1"/>
      <c r="E31" s="311" t="s">
        <v>68</v>
      </c>
      <c r="F31" s="311"/>
      <c r="G31" s="311"/>
      <c r="H31" s="1"/>
      <c r="I31" s="1"/>
      <c r="J31" s="13" t="s">
        <v>69</v>
      </c>
      <c r="K31" s="13" t="s">
        <v>70</v>
      </c>
      <c r="L31" s="13" t="s">
        <v>71</v>
      </c>
      <c r="M31" s="13" t="s">
        <v>72</v>
      </c>
      <c r="N31" s="1"/>
    </row>
    <row r="32" spans="1:14" x14ac:dyDescent="0.15">
      <c r="A32" s="1"/>
      <c r="B32" s="312" t="s">
        <v>73</v>
      </c>
      <c r="C32" s="313"/>
      <c r="D32" s="1"/>
      <c r="E32" s="35"/>
      <c r="F32" s="10" t="s">
        <v>74</v>
      </c>
      <c r="G32" s="10" t="s">
        <v>75</v>
      </c>
      <c r="H32" s="1"/>
      <c r="I32" s="1"/>
      <c r="J32" s="18" t="s">
        <v>76</v>
      </c>
      <c r="K32" s="18" t="s">
        <v>76</v>
      </c>
      <c r="L32" s="18" t="s">
        <v>76</v>
      </c>
      <c r="M32" s="18" t="s">
        <v>164</v>
      </c>
      <c r="N32" s="1"/>
    </row>
    <row r="33" spans="1:14" x14ac:dyDescent="0.15">
      <c r="A33" s="1"/>
      <c r="B33" s="22" t="s">
        <v>77</v>
      </c>
      <c r="C33" s="23" t="s">
        <v>78</v>
      </c>
      <c r="D33" s="1"/>
      <c r="E33" s="36" t="s">
        <v>79</v>
      </c>
      <c r="F33" s="39"/>
      <c r="G33" s="37" t="s">
        <v>80</v>
      </c>
      <c r="H33" s="1"/>
      <c r="I33" s="1"/>
      <c r="J33" s="36" t="s">
        <v>81</v>
      </c>
      <c r="K33" s="36" t="s">
        <v>82</v>
      </c>
      <c r="L33" s="36" t="s">
        <v>82</v>
      </c>
      <c r="M33" s="36" t="s">
        <v>83</v>
      </c>
      <c r="N33" s="1"/>
    </row>
    <row r="34" spans="1:14" x14ac:dyDescent="0.15">
      <c r="A34" s="1"/>
      <c r="B34" s="22" t="s">
        <v>84</v>
      </c>
      <c r="C34" s="23" t="s">
        <v>85</v>
      </c>
      <c r="D34" s="1"/>
      <c r="E34" s="36" t="s">
        <v>86</v>
      </c>
      <c r="F34" s="38"/>
      <c r="G34" s="37" t="s">
        <v>87</v>
      </c>
      <c r="H34" s="1"/>
      <c r="I34" s="1"/>
      <c r="J34" s="36" t="s">
        <v>88</v>
      </c>
      <c r="K34" s="36" t="s">
        <v>89</v>
      </c>
      <c r="L34" s="36" t="s">
        <v>89</v>
      </c>
      <c r="M34" s="36" t="s">
        <v>90</v>
      </c>
      <c r="N34" s="1"/>
    </row>
    <row r="35" spans="1:14" x14ac:dyDescent="0.15">
      <c r="A35" s="1"/>
      <c r="B35" s="22" t="s">
        <v>91</v>
      </c>
      <c r="C35" s="23" t="s">
        <v>92</v>
      </c>
      <c r="D35" s="1"/>
      <c r="E35" s="36" t="s">
        <v>93</v>
      </c>
      <c r="F35" s="23" t="s">
        <v>94</v>
      </c>
      <c r="G35" s="37" t="s">
        <v>95</v>
      </c>
      <c r="H35" s="25"/>
      <c r="I35" s="14"/>
      <c r="J35" s="36" t="s">
        <v>96</v>
      </c>
      <c r="K35" s="36" t="s">
        <v>97</v>
      </c>
      <c r="L35" s="36" t="s">
        <v>97</v>
      </c>
      <c r="M35" s="36" t="s">
        <v>98</v>
      </c>
      <c r="N35" s="1"/>
    </row>
    <row r="36" spans="1:14" x14ac:dyDescent="0.15">
      <c r="A36" s="1"/>
      <c r="B36" s="21" t="s">
        <v>99</v>
      </c>
      <c r="C36" s="24" t="s">
        <v>100</v>
      </c>
      <c r="D36" s="1"/>
      <c r="E36" s="36" t="s">
        <v>101</v>
      </c>
      <c r="F36" s="23" t="s">
        <v>102</v>
      </c>
      <c r="G36" s="37" t="s">
        <v>103</v>
      </c>
      <c r="H36" s="26"/>
      <c r="I36" s="14"/>
      <c r="J36" s="36" t="s">
        <v>104</v>
      </c>
      <c r="K36" s="36" t="s">
        <v>105</v>
      </c>
      <c r="L36" s="36" t="s">
        <v>105</v>
      </c>
      <c r="M36" s="36" t="s">
        <v>169</v>
      </c>
      <c r="N36" s="1"/>
    </row>
    <row r="37" spans="1:14" x14ac:dyDescent="0.15">
      <c r="A37" s="1"/>
      <c r="B37" s="21" t="s">
        <v>106</v>
      </c>
      <c r="C37" s="24" t="s">
        <v>107</v>
      </c>
      <c r="D37" s="1"/>
      <c r="E37" s="36" t="s">
        <v>108</v>
      </c>
      <c r="F37" s="23" t="s">
        <v>109</v>
      </c>
      <c r="G37" s="37" t="s">
        <v>110</v>
      </c>
      <c r="H37" s="27"/>
      <c r="I37" s="14"/>
      <c r="J37" s="42" t="s">
        <v>111</v>
      </c>
      <c r="K37" s="42" t="s">
        <v>112</v>
      </c>
      <c r="L37" s="42" t="s">
        <v>113</v>
      </c>
      <c r="M37" s="42" t="s">
        <v>114</v>
      </c>
      <c r="N37" s="1"/>
    </row>
    <row r="38" spans="1:14" x14ac:dyDescent="0.15">
      <c r="A38" s="1"/>
      <c r="B38" s="21" t="s">
        <v>115</v>
      </c>
      <c r="C38" s="24" t="s">
        <v>116</v>
      </c>
      <c r="D38" s="1"/>
      <c r="E38" s="36" t="s">
        <v>117</v>
      </c>
      <c r="F38" s="23" t="s">
        <v>118</v>
      </c>
      <c r="G38" s="37" t="s">
        <v>119</v>
      </c>
      <c r="H38" s="28"/>
      <c r="I38" s="14"/>
      <c r="J38" s="42" t="s">
        <v>120</v>
      </c>
      <c r="K38" s="42" t="s">
        <v>121</v>
      </c>
      <c r="L38" s="42" t="s">
        <v>121</v>
      </c>
      <c r="M38" s="42" t="s">
        <v>122</v>
      </c>
      <c r="N38" s="1"/>
    </row>
    <row r="39" spans="1:14" x14ac:dyDescent="0.15">
      <c r="A39" s="1"/>
      <c r="B39" s="22" t="s">
        <v>123</v>
      </c>
      <c r="C39" s="23" t="s">
        <v>124</v>
      </c>
      <c r="D39" s="1"/>
      <c r="E39" s="36" t="s">
        <v>125</v>
      </c>
      <c r="F39" s="23" t="s">
        <v>126</v>
      </c>
      <c r="G39" s="37" t="s">
        <v>127</v>
      </c>
      <c r="H39" s="29"/>
      <c r="I39" s="14"/>
      <c r="J39" s="42" t="s">
        <v>128</v>
      </c>
      <c r="K39" s="42" t="s">
        <v>129</v>
      </c>
      <c r="L39" s="42" t="s">
        <v>129</v>
      </c>
      <c r="M39" s="42" t="s">
        <v>130</v>
      </c>
      <c r="N39" s="1"/>
    </row>
    <row r="40" spans="1:14" x14ac:dyDescent="0.15">
      <c r="A40" s="1"/>
      <c r="B40" s="22" t="s">
        <v>131</v>
      </c>
      <c r="C40" s="23" t="s">
        <v>132</v>
      </c>
      <c r="D40" s="1"/>
      <c r="E40" s="36" t="s">
        <v>133</v>
      </c>
      <c r="F40" s="23" t="s">
        <v>134</v>
      </c>
      <c r="G40" s="37" t="s">
        <v>135</v>
      </c>
      <c r="H40" s="30"/>
      <c r="I40" s="14"/>
      <c r="J40" s="1"/>
      <c r="K40" s="1"/>
      <c r="L40" s="1"/>
      <c r="M40" s="1"/>
      <c r="N40" s="1"/>
    </row>
    <row r="41" spans="1:14" x14ac:dyDescent="0.15">
      <c r="A41" s="1"/>
      <c r="B41" s="22" t="s">
        <v>136</v>
      </c>
      <c r="C41" s="23" t="s">
        <v>137</v>
      </c>
      <c r="D41" s="1"/>
      <c r="E41" s="36" t="s">
        <v>138</v>
      </c>
      <c r="F41" s="23" t="s">
        <v>139</v>
      </c>
      <c r="G41" s="37" t="s">
        <v>140</v>
      </c>
      <c r="H41" s="31"/>
      <c r="I41" s="14"/>
      <c r="J41" s="302" t="s">
        <v>156</v>
      </c>
      <c r="K41" s="303"/>
      <c r="L41" s="303"/>
      <c r="M41" s="304"/>
      <c r="N41" s="1"/>
    </row>
    <row r="42" spans="1:14" x14ac:dyDescent="0.15">
      <c r="A42" s="1"/>
      <c r="B42" s="21" t="s">
        <v>141</v>
      </c>
      <c r="C42" s="24" t="s">
        <v>142</v>
      </c>
      <c r="D42" s="1"/>
      <c r="E42" s="36" t="s">
        <v>143</v>
      </c>
      <c r="F42" s="23" t="s">
        <v>144</v>
      </c>
      <c r="G42" s="37" t="s">
        <v>145</v>
      </c>
      <c r="H42" s="32"/>
      <c r="I42" s="14"/>
      <c r="J42" s="13" t="s">
        <v>157</v>
      </c>
      <c r="K42" s="13" t="s">
        <v>163</v>
      </c>
      <c r="L42" s="13" t="s">
        <v>170</v>
      </c>
      <c r="M42" s="13" t="s">
        <v>177</v>
      </c>
      <c r="N42" s="1"/>
    </row>
    <row r="43" spans="1:14" x14ac:dyDescent="0.15">
      <c r="A43" s="1"/>
      <c r="B43" s="21" t="s">
        <v>146</v>
      </c>
      <c r="C43" s="24" t="s">
        <v>147</v>
      </c>
      <c r="D43" s="1"/>
      <c r="E43" s="36" t="s">
        <v>148</v>
      </c>
      <c r="F43" s="23" t="s">
        <v>149</v>
      </c>
      <c r="G43" s="40"/>
      <c r="H43" s="33"/>
      <c r="I43" s="14"/>
      <c r="J43" s="18" t="s">
        <v>162</v>
      </c>
      <c r="K43" s="18" t="s">
        <v>164</v>
      </c>
      <c r="L43" s="18" t="s">
        <v>171</v>
      </c>
      <c r="M43" s="18" t="s">
        <v>182</v>
      </c>
      <c r="N43" s="1"/>
    </row>
    <row r="44" spans="1:14" x14ac:dyDescent="0.15">
      <c r="A44" s="1"/>
      <c r="B44" s="21" t="s">
        <v>150</v>
      </c>
      <c r="C44" s="24" t="s">
        <v>151</v>
      </c>
      <c r="D44" s="1"/>
      <c r="E44" s="36" t="s">
        <v>152</v>
      </c>
      <c r="F44" s="23" t="s">
        <v>153</v>
      </c>
      <c r="G44" s="41"/>
      <c r="H44" s="34"/>
      <c r="I44" s="14"/>
      <c r="J44" s="36" t="s">
        <v>83</v>
      </c>
      <c r="K44" s="36" t="s">
        <v>83</v>
      </c>
      <c r="L44" s="36" t="s">
        <v>172</v>
      </c>
      <c r="M44" s="36" t="s">
        <v>172</v>
      </c>
      <c r="N44" s="1"/>
    </row>
    <row r="45" spans="1:14" x14ac:dyDescent="0.15">
      <c r="A45" s="1"/>
      <c r="B45" s="21" t="s">
        <v>154</v>
      </c>
      <c r="C45" s="24" t="s">
        <v>155</v>
      </c>
      <c r="D45" s="1"/>
      <c r="E45" s="1"/>
      <c r="F45" s="1"/>
      <c r="G45" s="1"/>
      <c r="H45" s="1"/>
      <c r="I45" s="1"/>
      <c r="J45" s="36" t="s">
        <v>158</v>
      </c>
      <c r="K45" s="36" t="s">
        <v>165</v>
      </c>
      <c r="L45" s="36" t="s">
        <v>173</v>
      </c>
      <c r="M45" s="36" t="s">
        <v>178</v>
      </c>
      <c r="N45" s="1"/>
    </row>
    <row r="46" spans="1:14" x14ac:dyDescent="0.15">
      <c r="A46" s="1"/>
      <c r="B46" s="1"/>
      <c r="C46" s="1"/>
      <c r="D46" s="1"/>
      <c r="E46" s="1"/>
      <c r="F46" s="1"/>
      <c r="G46" s="1"/>
      <c r="H46" s="1"/>
      <c r="I46" s="1"/>
      <c r="J46" s="36" t="s">
        <v>159</v>
      </c>
      <c r="K46" s="36" t="s">
        <v>166</v>
      </c>
      <c r="L46" s="36" t="s">
        <v>176</v>
      </c>
      <c r="M46" s="36" t="s">
        <v>181</v>
      </c>
      <c r="N46" s="1"/>
    </row>
    <row r="47" spans="1:14" x14ac:dyDescent="0.15">
      <c r="A47" s="1"/>
      <c r="B47" s="1"/>
      <c r="C47" s="1"/>
      <c r="D47" s="1"/>
      <c r="E47" s="1"/>
      <c r="F47" s="1"/>
      <c r="G47" s="1"/>
      <c r="H47" s="1"/>
      <c r="I47" s="1"/>
      <c r="J47" s="36" t="s">
        <v>168</v>
      </c>
      <c r="K47" s="36" t="s">
        <v>169</v>
      </c>
      <c r="L47" s="36" t="s">
        <v>168</v>
      </c>
      <c r="M47" s="36" t="s">
        <v>180</v>
      </c>
      <c r="N47" s="1"/>
    </row>
    <row r="48" spans="1:14" x14ac:dyDescent="0.15">
      <c r="A48" s="1"/>
      <c r="B48" s="1"/>
      <c r="C48" s="1"/>
      <c r="D48" s="1"/>
      <c r="E48" s="1"/>
      <c r="F48" s="1"/>
      <c r="G48" s="1"/>
      <c r="H48" s="1"/>
      <c r="I48" s="1"/>
      <c r="J48" s="42" t="s">
        <v>161</v>
      </c>
      <c r="K48" s="42" t="s">
        <v>161</v>
      </c>
      <c r="L48" s="42" t="s">
        <v>174</v>
      </c>
      <c r="M48" s="42" t="s">
        <v>179</v>
      </c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42" t="s">
        <v>121</v>
      </c>
      <c r="K49" s="42" t="s">
        <v>121</v>
      </c>
      <c r="L49" s="42" t="s">
        <v>175</v>
      </c>
      <c r="M49" s="42" t="s">
        <v>184</v>
      </c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42" t="s">
        <v>160</v>
      </c>
      <c r="K50" s="42" t="s">
        <v>167</v>
      </c>
      <c r="L50" s="42"/>
      <c r="M50" s="42" t="s">
        <v>183</v>
      </c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mergeCells count="10">
    <mergeCell ref="J41:M41"/>
    <mergeCell ref="J2:L2"/>
    <mergeCell ref="B30:C30"/>
    <mergeCell ref="E30:G30"/>
    <mergeCell ref="J30:M30"/>
    <mergeCell ref="B31:C31"/>
    <mergeCell ref="E31:G31"/>
    <mergeCell ref="B32:C32"/>
    <mergeCell ref="B2:C2"/>
    <mergeCell ref="E2:G2"/>
  </mergeCells>
  <phoneticPr fontId="2" type="noConversion"/>
  <pageMargins left="0" right="0.19685039370078741" top="0.78740157480314965" bottom="0" header="0" footer="0"/>
  <pageSetup paperSize="9" orientation="landscape" r:id="rId1"/>
  <headerFooter alignWithMargins="0"/>
  <ignoredErrors>
    <ignoredError sqref="F36:F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FAL salida fija</vt:lpstr>
      <vt:lpstr>FAL salida variable</vt:lpstr>
      <vt:lpstr>FAL corriente constante</vt:lpstr>
      <vt:lpstr>Tablas de datos LM78xx</vt:lpstr>
      <vt:lpstr>Gráfico V-I semiconductores</vt:lpstr>
      <vt:lpstr>Catálogo trafos CROVISA</vt:lpstr>
      <vt:lpstr>Tablas R, C, D y Zener</vt:lpstr>
      <vt:lpstr>'Catálogo trafos CROVISA'!Criterios</vt:lpstr>
      <vt:lpstr>'FAL corriente constante'!Criterios</vt:lpstr>
      <vt:lpstr>'FAL salida fija'!Criterios</vt:lpstr>
      <vt:lpstr>'FAL salida variable'!Criterios</vt:lpstr>
      <vt:lpstr>'Gráfico V-I semiconductores'!Criterios</vt:lpstr>
    </vt:vector>
  </TitlesOfParts>
  <Company>La Empresa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Diaz Hernandez</dc:creator>
  <cp:lastModifiedBy>Pedro Díaz Hernández</cp:lastModifiedBy>
  <cp:lastPrinted>2012-02-01T10:54:38Z</cp:lastPrinted>
  <dcterms:created xsi:type="dcterms:W3CDTF">2006-10-31T16:52:45Z</dcterms:created>
  <dcterms:modified xsi:type="dcterms:W3CDTF">2015-03-03T11:25:44Z</dcterms:modified>
</cp:coreProperties>
</file>