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3.xml" ContentType="application/vnd.openxmlformats-officedocument.drawing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7590" windowHeight="6570" tabRatio="859" activeTab="0"/>
  </bookViews>
  <sheets>
    <sheet name="Diciembre" sheetId="1" r:id="rId1"/>
    <sheet name="Fig. Dic. sin CO2" sheetId="2" r:id="rId2"/>
    <sheet name="Fig. Dic. con CO2" sheetId="3" r:id="rId3"/>
    <sheet name="Abril" sheetId="4" r:id="rId4"/>
    <sheet name="Fig. Abril" sheetId="5" r:id="rId5"/>
    <sheet name="Simulserre" sheetId="6" r:id="rId6"/>
    <sheet name="Tasa Ventilación" sheetId="7" r:id="rId7"/>
  </sheets>
  <definedNames/>
  <calcPr fullCalcOnLoad="1"/>
</workbook>
</file>

<file path=xl/sharedStrings.xml><?xml version="1.0" encoding="utf-8"?>
<sst xmlns="http://schemas.openxmlformats.org/spreadsheetml/2006/main" count="137" uniqueCount="105">
  <si>
    <t>Dia</t>
  </si>
  <si>
    <t>Hora</t>
  </si>
  <si>
    <r>
      <t>u (m 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</si>
  <si>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valor medio</t>
  </si>
  <si>
    <t>Suma</t>
  </si>
  <si>
    <r>
      <t>P</t>
    </r>
    <r>
      <rPr>
        <b/>
        <vertAlign val="subscript"/>
        <sz val="10"/>
        <color indexed="17"/>
        <rFont val="Arial"/>
        <family val="2"/>
      </rPr>
      <t>n</t>
    </r>
    <r>
      <rPr>
        <b/>
        <sz val="10"/>
        <color indexed="17"/>
        <rFont val="Arial"/>
        <family val="2"/>
      </rPr>
      <t xml:space="preserve"> (kg CO</t>
    </r>
    <r>
      <rPr>
        <b/>
        <vertAlign val="sub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 xml:space="preserve"> día</t>
    </r>
    <r>
      <rPr>
        <b/>
        <vertAlign val="superscript"/>
        <sz val="10"/>
        <color indexed="17"/>
        <rFont val="Arial"/>
        <family val="2"/>
      </rPr>
      <t>-1</t>
    </r>
    <r>
      <rPr>
        <b/>
        <sz val="10"/>
        <color indexed="17"/>
        <rFont val="Arial"/>
        <family val="2"/>
      </rPr>
      <t>)</t>
    </r>
  </si>
  <si>
    <r>
      <t>D</t>
    </r>
    <r>
      <rPr>
        <b/>
        <sz val="10"/>
        <color indexed="17"/>
        <rFont val="Arial"/>
        <family val="2"/>
      </rPr>
      <t>P</t>
    </r>
    <r>
      <rPr>
        <b/>
        <vertAlign val="subscript"/>
        <sz val="10"/>
        <color indexed="17"/>
        <rFont val="Arial"/>
        <family val="2"/>
      </rPr>
      <t>n</t>
    </r>
  </si>
  <si>
    <r>
      <t>Aporte (kg CO</t>
    </r>
    <r>
      <rPr>
        <b/>
        <vertAlign val="subscript"/>
        <sz val="8"/>
        <color indexed="17"/>
        <rFont val="Arial"/>
        <family val="2"/>
      </rPr>
      <t>2</t>
    </r>
    <r>
      <rPr>
        <b/>
        <sz val="8"/>
        <color indexed="17"/>
        <rFont val="Arial"/>
        <family val="2"/>
      </rPr>
      <t xml:space="preserve"> día</t>
    </r>
    <r>
      <rPr>
        <b/>
        <vertAlign val="superscript"/>
        <sz val="8"/>
        <color indexed="17"/>
        <rFont val="Arial"/>
        <family val="2"/>
      </rPr>
      <t>-1</t>
    </r>
    <r>
      <rPr>
        <b/>
        <sz val="8"/>
        <color indexed="17"/>
        <rFont val="Arial"/>
        <family val="2"/>
      </rPr>
      <t>)</t>
    </r>
  </si>
  <si>
    <t>sin enriquecimiento</t>
  </si>
  <si>
    <r>
      <t>Valor medio                         C</t>
    </r>
    <r>
      <rPr>
        <b/>
        <vertAlign val="subscript"/>
        <sz val="9"/>
        <color indexed="17"/>
        <rFont val="Arial"/>
        <family val="2"/>
      </rPr>
      <t xml:space="preserve">i </t>
    </r>
    <r>
      <rPr>
        <b/>
        <sz val="9"/>
        <color indexed="17"/>
        <rFont val="Arial"/>
        <family val="2"/>
      </rPr>
      <t xml:space="preserve"> (ppm)</t>
    </r>
  </si>
  <si>
    <t>nivel consigna</t>
  </si>
  <si>
    <r>
      <t>Consumo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   </t>
    </r>
    <r>
      <rPr>
        <b/>
        <sz val="9"/>
        <rFont val="Arial"/>
        <family val="2"/>
      </rPr>
      <t xml:space="preserve"> C</t>
    </r>
    <r>
      <rPr>
        <b/>
        <vertAlign val="subscript"/>
        <sz val="9"/>
        <rFont val="Arial"/>
        <family val="2"/>
      </rPr>
      <t>i</t>
    </r>
    <r>
      <rPr>
        <b/>
        <sz val="9"/>
        <rFont val="Arial"/>
        <family val="2"/>
      </rPr>
      <t xml:space="preserve"> = 375 ppm         (g cada 15')</t>
    </r>
  </si>
  <si>
    <r>
      <t>Consumo CO</t>
    </r>
    <r>
      <rPr>
        <b/>
        <vertAlign val="subscript"/>
        <sz val="8"/>
        <rFont val="Arial"/>
        <family val="2"/>
      </rPr>
      <t xml:space="preserve">2                  </t>
    </r>
    <r>
      <rPr>
        <b/>
        <sz val="9"/>
        <rFont val="Arial"/>
        <family val="2"/>
      </rPr>
      <t>C</t>
    </r>
    <r>
      <rPr>
        <b/>
        <vertAlign val="subscript"/>
        <sz val="9"/>
        <rFont val="Arial"/>
        <family val="2"/>
      </rPr>
      <t>i</t>
    </r>
    <r>
      <rPr>
        <b/>
        <sz val="9"/>
        <rFont val="Arial"/>
        <family val="2"/>
      </rPr>
      <t xml:space="preserve"> = 1500 ppm         (g cada 15')</t>
    </r>
  </si>
  <si>
    <r>
      <t>Consumo CO</t>
    </r>
    <r>
      <rPr>
        <b/>
        <vertAlign val="subscript"/>
        <sz val="8"/>
        <rFont val="Arial"/>
        <family val="2"/>
      </rPr>
      <t xml:space="preserve">2                  </t>
    </r>
    <r>
      <rPr>
        <b/>
        <sz val="9"/>
        <rFont val="Arial"/>
        <family val="2"/>
      </rPr>
      <t>C</t>
    </r>
    <r>
      <rPr>
        <b/>
        <vertAlign val="subscript"/>
        <sz val="9"/>
        <rFont val="Arial"/>
        <family val="2"/>
      </rPr>
      <t>i</t>
    </r>
    <r>
      <rPr>
        <b/>
        <sz val="9"/>
        <rFont val="Arial"/>
        <family val="2"/>
      </rPr>
      <t xml:space="preserve"> = 1000 ppm           (g cada 15')</t>
    </r>
  </si>
  <si>
    <r>
      <t>Consumo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       </t>
    </r>
    <r>
      <rPr>
        <b/>
        <sz val="9"/>
        <rFont val="Arial"/>
        <family val="2"/>
      </rPr>
      <t xml:space="preserve"> C</t>
    </r>
    <r>
      <rPr>
        <b/>
        <vertAlign val="subscript"/>
        <sz val="9"/>
        <rFont val="Arial"/>
        <family val="2"/>
      </rPr>
      <t>i</t>
    </r>
    <r>
      <rPr>
        <b/>
        <sz val="9"/>
        <rFont val="Arial"/>
        <family val="2"/>
      </rPr>
      <t xml:space="preserve"> = 375 ppm   (g cada 15')</t>
    </r>
  </si>
  <si>
    <t>Día</t>
  </si>
  <si>
    <r>
      <t>Consumo CO</t>
    </r>
    <r>
      <rPr>
        <b/>
        <vertAlign val="subscript"/>
        <sz val="8"/>
        <rFont val="Arial"/>
        <family val="2"/>
      </rPr>
      <t xml:space="preserve">2          </t>
    </r>
    <r>
      <rPr>
        <b/>
        <sz val="9"/>
        <rFont val="Arial"/>
        <family val="2"/>
      </rPr>
      <t>C</t>
    </r>
    <r>
      <rPr>
        <b/>
        <vertAlign val="subscript"/>
        <sz val="9"/>
        <rFont val="Arial"/>
        <family val="2"/>
      </rPr>
      <t>i</t>
    </r>
    <r>
      <rPr>
        <b/>
        <sz val="9"/>
        <rFont val="Arial"/>
        <family val="2"/>
      </rPr>
      <t xml:space="preserve"> = 500 ppm       (g cada 15')</t>
    </r>
  </si>
  <si>
    <r>
      <t xml:space="preserve"> Valores para 1000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de invernadero </t>
    </r>
  </si>
  <si>
    <r>
      <t xml:space="preserve">    Valores para 1000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de invernadero </t>
    </r>
  </si>
  <si>
    <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PAR</t>
    </r>
    <r>
      <rPr>
        <b/>
        <vertAlign val="subscript"/>
        <sz val="10"/>
        <rFont val="Arial"/>
        <family val="2"/>
      </rPr>
      <t xml:space="preserve">i         </t>
    </r>
    <r>
      <rPr>
        <b/>
        <sz val="9"/>
        <rFont val="Arial"/>
        <family val="2"/>
      </rPr>
      <t>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mol m</t>
    </r>
    <r>
      <rPr>
        <b/>
        <vertAlign val="superscript"/>
        <sz val="9"/>
        <rFont val="Arial"/>
        <family val="2"/>
      </rPr>
      <t xml:space="preserve">-2 </t>
    </r>
    <r>
      <rPr>
        <b/>
        <sz val="9"/>
        <rFont val="Arial"/>
        <family val="2"/>
      </rPr>
      <t>s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</si>
  <si>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r>
      <t xml:space="preserve">(1) </t>
    </r>
    <r>
      <rPr>
        <b/>
        <sz val="10"/>
        <rFont val="Arial"/>
        <family val="2"/>
      </rPr>
      <t xml:space="preserve"> tasa infiltración           Z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</si>
  <si>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(2a)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>Total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aire      </t>
    </r>
    <r>
      <rPr>
        <b/>
        <sz val="10"/>
        <rFont val="Arial"/>
        <family val="2"/>
      </rPr>
      <t xml:space="preserve">   </t>
    </r>
    <r>
      <rPr>
        <b/>
        <sz val="9"/>
        <rFont val="Arial"/>
        <family val="2"/>
      </rPr>
      <t>M     (g )</t>
    </r>
  </si>
  <si>
    <r>
      <t xml:space="preserve">(2b) 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               (g cada 15')</t>
    </r>
  </si>
  <si>
    <r>
      <t>(2c)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</rPr>
      <t xml:space="preserve">Intercambios   fugas </t>
    </r>
    <r>
      <rPr>
        <b/>
        <sz val="9"/>
        <rFont val="Arial"/>
        <family val="2"/>
      </rPr>
      <t xml:space="preserve">  </t>
    </r>
    <r>
      <rPr>
        <b/>
        <sz val="10"/>
        <rFont val="Arial"/>
        <family val="2"/>
      </rPr>
      <t xml:space="preserve">                 Q</t>
    </r>
    <r>
      <rPr>
        <b/>
        <vertAlign val="subscript"/>
        <sz val="10"/>
        <rFont val="Arial"/>
        <family val="2"/>
      </rPr>
      <t>VF</t>
    </r>
    <r>
      <rPr>
        <b/>
        <sz val="10"/>
        <rFont val="Arial"/>
        <family val="2"/>
      </rPr>
      <t xml:space="preserve"> (g cada 15´)</t>
    </r>
  </si>
  <si>
    <r>
      <t xml:space="preserve">(3)  </t>
    </r>
    <r>
      <rPr>
        <b/>
        <sz val="9"/>
        <rFont val="Arial"/>
        <family val="2"/>
      </rPr>
      <t xml:space="preserve"> Balance     </t>
    </r>
    <r>
      <rPr>
        <b/>
        <sz val="8"/>
        <rFont val="Arial"/>
        <family val="2"/>
      </rPr>
      <t>M(t+</t>
    </r>
    <r>
      <rPr>
        <b/>
        <sz val="8"/>
        <rFont val="Symbol"/>
        <family val="1"/>
      </rPr>
      <t>D</t>
    </r>
    <r>
      <rPr>
        <b/>
        <sz val="8"/>
        <rFont val="Arial"/>
        <family val="2"/>
      </rPr>
      <t>t)                 (g )</t>
    </r>
  </si>
  <si>
    <r>
      <t xml:space="preserve"> </t>
    </r>
    <r>
      <rPr>
        <b/>
        <sz val="10"/>
        <rFont val="Arial"/>
        <family val="2"/>
      </rPr>
      <t>C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(ppm)         </t>
    </r>
    <r>
      <rPr>
        <b/>
        <sz val="10"/>
        <color indexed="10"/>
        <rFont val="Arial"/>
        <family val="2"/>
      </rPr>
      <t>(4-5)</t>
    </r>
  </si>
  <si>
    <r>
      <t>(6a)</t>
    </r>
    <r>
      <rPr>
        <b/>
        <sz val="9"/>
        <rFont val="Arial"/>
        <family val="2"/>
      </rPr>
      <t xml:space="preserve"> P</t>
    </r>
    <r>
      <rPr>
        <b/>
        <vertAlign val="subscript"/>
        <sz val="9"/>
        <rFont val="Arial"/>
        <family val="2"/>
      </rPr>
      <t>n</t>
    </r>
    <r>
      <rPr>
        <b/>
        <sz val="9"/>
        <rFont val="Arial"/>
        <family val="2"/>
      </rPr>
      <t xml:space="preserve">                         C</t>
    </r>
    <r>
      <rPr>
        <b/>
        <vertAlign val="subscript"/>
        <sz val="9"/>
        <rFont val="Arial"/>
        <family val="2"/>
      </rPr>
      <t xml:space="preserve">i </t>
    </r>
    <r>
      <rPr>
        <b/>
        <sz val="9"/>
        <rFont val="Arial"/>
        <family val="2"/>
      </rPr>
      <t>= 375 ppm   (g cada 15')</t>
    </r>
  </si>
  <si>
    <r>
      <t xml:space="preserve">(6b) </t>
    </r>
    <r>
      <rPr>
        <b/>
        <sz val="9"/>
        <rFont val="Arial"/>
        <family val="2"/>
      </rPr>
      <t>P</t>
    </r>
    <r>
      <rPr>
        <b/>
        <vertAlign val="subscript"/>
        <sz val="9"/>
        <rFont val="Arial"/>
        <family val="2"/>
      </rPr>
      <t>n</t>
    </r>
    <r>
      <rPr>
        <b/>
        <sz val="9"/>
        <rFont val="Arial"/>
        <family val="2"/>
      </rPr>
      <t xml:space="preserve">                         C</t>
    </r>
    <r>
      <rPr>
        <b/>
        <vertAlign val="subscript"/>
        <sz val="9"/>
        <rFont val="Arial"/>
        <family val="2"/>
      </rPr>
      <t xml:space="preserve">i </t>
    </r>
    <r>
      <rPr>
        <b/>
        <sz val="9"/>
        <rFont val="Arial"/>
        <family val="2"/>
      </rPr>
      <t>= 500 ppm       (g cada 15')</t>
    </r>
  </si>
  <si>
    <r>
      <t>(6c)</t>
    </r>
    <r>
      <rPr>
        <b/>
        <sz val="9"/>
        <rFont val="Arial"/>
        <family val="2"/>
      </rPr>
      <t xml:space="preserve">   P</t>
    </r>
    <r>
      <rPr>
        <b/>
        <vertAlign val="subscript"/>
        <sz val="9"/>
        <rFont val="Arial"/>
        <family val="2"/>
      </rPr>
      <t>n</t>
    </r>
    <r>
      <rPr>
        <b/>
        <sz val="9"/>
        <rFont val="Arial"/>
        <family val="2"/>
      </rPr>
      <t xml:space="preserve">                         C</t>
    </r>
    <r>
      <rPr>
        <b/>
        <vertAlign val="subscript"/>
        <sz val="9"/>
        <rFont val="Arial"/>
        <family val="2"/>
      </rPr>
      <t xml:space="preserve">i </t>
    </r>
    <r>
      <rPr>
        <b/>
        <sz val="9"/>
        <rFont val="Arial"/>
        <family val="2"/>
      </rPr>
      <t>= 750 ppm            (g cada 15')</t>
    </r>
  </si>
  <si>
    <r>
      <t xml:space="preserve"> Consumo CO</t>
    </r>
    <r>
      <rPr>
        <b/>
        <vertAlign val="subscript"/>
        <sz val="8"/>
        <rFont val="Arial"/>
        <family val="2"/>
      </rPr>
      <t xml:space="preserve">2                  </t>
    </r>
    <r>
      <rPr>
        <b/>
        <sz val="9"/>
        <rFont val="Arial"/>
        <family val="2"/>
      </rPr>
      <t>C</t>
    </r>
    <r>
      <rPr>
        <b/>
        <vertAlign val="subscript"/>
        <sz val="9"/>
        <rFont val="Arial"/>
        <family val="2"/>
      </rPr>
      <t>i</t>
    </r>
    <r>
      <rPr>
        <b/>
        <sz val="9"/>
        <rFont val="Arial"/>
        <family val="2"/>
      </rPr>
      <t xml:space="preserve"> = 750 ppm             (g cada 15')</t>
    </r>
  </si>
  <si>
    <r>
      <t>(6d)</t>
    </r>
    <r>
      <rPr>
        <b/>
        <sz val="9"/>
        <rFont val="Arial"/>
        <family val="2"/>
      </rPr>
      <t xml:space="preserve">   P</t>
    </r>
    <r>
      <rPr>
        <b/>
        <vertAlign val="subscript"/>
        <sz val="9"/>
        <rFont val="Arial"/>
        <family val="2"/>
      </rPr>
      <t>n</t>
    </r>
    <r>
      <rPr>
        <b/>
        <sz val="9"/>
        <rFont val="Arial"/>
        <family val="2"/>
      </rPr>
      <t xml:space="preserve">                         C</t>
    </r>
    <r>
      <rPr>
        <b/>
        <vertAlign val="subscript"/>
        <sz val="9"/>
        <rFont val="Arial"/>
        <family val="2"/>
      </rPr>
      <t xml:space="preserve">i </t>
    </r>
    <r>
      <rPr>
        <b/>
        <sz val="9"/>
        <rFont val="Arial"/>
        <family val="2"/>
      </rPr>
      <t>= 1000 ppm (g cada 15')</t>
    </r>
  </si>
  <si>
    <r>
      <t xml:space="preserve">(6e)   </t>
    </r>
    <r>
      <rPr>
        <b/>
        <sz val="9"/>
        <rFont val="Arial"/>
        <family val="2"/>
      </rPr>
      <t xml:space="preserve"> P</t>
    </r>
    <r>
      <rPr>
        <b/>
        <vertAlign val="subscript"/>
        <sz val="9"/>
        <rFont val="Arial"/>
        <family val="2"/>
      </rPr>
      <t>n</t>
    </r>
    <r>
      <rPr>
        <b/>
        <sz val="9"/>
        <rFont val="Arial"/>
        <family val="2"/>
      </rPr>
      <t xml:space="preserve">                         </t>
    </r>
    <r>
      <rPr>
        <b/>
        <sz val="8"/>
        <rFont val="Arial"/>
        <family val="2"/>
      </rPr>
      <t>C</t>
    </r>
    <r>
      <rPr>
        <b/>
        <vertAlign val="subscript"/>
        <sz val="8"/>
        <rFont val="Arial"/>
        <family val="2"/>
      </rPr>
      <t xml:space="preserve">i </t>
    </r>
    <r>
      <rPr>
        <b/>
        <sz val="8"/>
        <rFont val="Arial"/>
        <family val="2"/>
      </rPr>
      <t>= 1500 ppm (g cada 15')</t>
    </r>
  </si>
  <si>
    <r>
      <t xml:space="preserve">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PAR</t>
    </r>
    <r>
      <rPr>
        <b/>
        <vertAlign val="subscript"/>
        <sz val="10"/>
        <rFont val="Arial"/>
        <family val="2"/>
      </rPr>
      <t xml:space="preserve">i       </t>
    </r>
    <r>
      <rPr>
        <b/>
        <sz val="9"/>
        <rFont val="Arial"/>
        <family val="2"/>
      </rPr>
      <t>(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mol m</t>
    </r>
    <r>
      <rPr>
        <b/>
        <vertAlign val="superscript"/>
        <sz val="9"/>
        <rFont val="Arial"/>
        <family val="2"/>
      </rPr>
      <t xml:space="preserve">-2 </t>
    </r>
    <r>
      <rPr>
        <b/>
        <sz val="9"/>
        <rFont val="Arial"/>
        <family val="2"/>
      </rPr>
      <t>s</t>
    </r>
    <r>
      <rPr>
        <b/>
        <vertAlign val="superscript"/>
        <sz val="9"/>
        <rFont val="Arial"/>
        <family val="2"/>
      </rPr>
      <t>-1</t>
    </r>
    <r>
      <rPr>
        <b/>
        <sz val="9"/>
        <rFont val="Arial"/>
        <family val="2"/>
      </rPr>
      <t>)</t>
    </r>
  </si>
  <si>
    <r>
      <t>(1)</t>
    </r>
    <r>
      <rPr>
        <b/>
        <sz val="8"/>
        <rFont val="Arial"/>
        <family val="2"/>
      </rPr>
      <t xml:space="preserve"> Tasa ventilación (abierta de 10 a 17</t>
    </r>
    <r>
      <rPr>
        <b/>
        <sz val="9"/>
        <rFont val="Arial"/>
        <family val="2"/>
      </rPr>
      <t xml:space="preserve"> h)</t>
    </r>
    <r>
      <rPr>
        <b/>
        <sz val="10"/>
        <rFont val="Arial"/>
        <family val="2"/>
      </rPr>
      <t xml:space="preserve">  Z</t>
    </r>
    <r>
      <rPr>
        <b/>
        <vertAlign val="sub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o Z</t>
    </r>
    <r>
      <rPr>
        <b/>
        <vertAlign val="subscript"/>
        <sz val="10"/>
        <rFont val="Arial"/>
        <family val="2"/>
      </rPr>
      <t>v</t>
    </r>
    <r>
      <rPr>
        <b/>
        <sz val="10"/>
        <rFont val="Arial"/>
        <family val="2"/>
      </rPr>
      <t xml:space="preserve"> en h</t>
    </r>
    <r>
      <rPr>
        <b/>
        <vertAlign val="superscript"/>
        <sz val="10"/>
        <rFont val="Arial"/>
        <family val="2"/>
      </rPr>
      <t>-1</t>
    </r>
  </si>
  <si>
    <r>
      <t>(2a)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Total CO</t>
    </r>
    <r>
      <rPr>
        <b/>
        <vertAlign val="subscript"/>
        <sz val="9"/>
        <rFont val="Arial"/>
        <family val="2"/>
      </rPr>
      <t>2</t>
    </r>
    <r>
      <rPr>
        <b/>
        <sz val="10"/>
        <rFont val="Arial"/>
        <family val="2"/>
      </rPr>
      <t xml:space="preserve">   </t>
    </r>
    <r>
      <rPr>
        <b/>
        <sz val="9"/>
        <rFont val="Arial"/>
        <family val="2"/>
      </rPr>
      <t>M    (g )</t>
    </r>
  </si>
  <si>
    <r>
      <t xml:space="preserve">(2b)    </t>
    </r>
    <r>
      <rPr>
        <b/>
        <sz val="9"/>
        <rFont val="Arial"/>
        <family val="2"/>
      </rPr>
      <t>P</t>
    </r>
    <r>
      <rPr>
        <b/>
        <vertAlign val="subscript"/>
        <sz val="9"/>
        <rFont val="Arial"/>
        <family val="2"/>
      </rPr>
      <t>n</t>
    </r>
    <r>
      <rPr>
        <b/>
        <sz val="9"/>
        <rFont val="Arial"/>
        <family val="2"/>
      </rPr>
      <t xml:space="preserve">                (g cada 15')</t>
    </r>
  </si>
  <si>
    <r>
      <t xml:space="preserve">(2c) </t>
    </r>
    <r>
      <rPr>
        <b/>
        <sz val="8"/>
        <rFont val="Arial"/>
        <family val="2"/>
      </rPr>
      <t>Intercambios   ventilación/fugas</t>
    </r>
    <r>
      <rPr>
        <b/>
        <sz val="10"/>
        <rFont val="Arial"/>
        <family val="2"/>
      </rPr>
      <t xml:space="preserve">                   </t>
    </r>
    <r>
      <rPr>
        <b/>
        <sz val="9"/>
        <rFont val="Arial"/>
        <family val="2"/>
      </rPr>
      <t>Q</t>
    </r>
    <r>
      <rPr>
        <b/>
        <vertAlign val="subscript"/>
        <sz val="9"/>
        <rFont val="Arial"/>
        <family val="2"/>
      </rPr>
      <t>VF</t>
    </r>
    <r>
      <rPr>
        <b/>
        <sz val="9"/>
        <rFont val="Arial"/>
        <family val="2"/>
      </rPr>
      <t xml:space="preserve">   (g cada 15´)</t>
    </r>
  </si>
  <si>
    <r>
      <t>(6a)</t>
    </r>
    <r>
      <rPr>
        <b/>
        <sz val="9"/>
        <rFont val="Arial"/>
        <family val="2"/>
      </rPr>
      <t xml:space="preserve">   </t>
    </r>
    <r>
      <rPr>
        <b/>
        <sz val="10"/>
        <rFont val="Arial"/>
        <family val="2"/>
      </rPr>
      <t>P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C</t>
    </r>
    <r>
      <rPr>
        <b/>
        <vertAlign val="subscript"/>
        <sz val="9"/>
        <rFont val="Arial"/>
        <family val="2"/>
      </rPr>
      <t xml:space="preserve">i </t>
    </r>
    <r>
      <rPr>
        <b/>
        <sz val="9"/>
        <rFont val="Arial"/>
        <family val="2"/>
      </rPr>
      <t>= 375 ppm</t>
    </r>
  </si>
  <si>
    <r>
      <t>0,15  €  kg</t>
    </r>
    <r>
      <rPr>
        <b/>
        <vertAlign val="superscript"/>
        <sz val="10"/>
        <rFont val="Arial"/>
        <family val="2"/>
      </rPr>
      <t>-1</t>
    </r>
  </si>
  <si>
    <r>
      <t>Consumo                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(€ día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</si>
  <si>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arbitrario</t>
    </r>
    <r>
      <rPr>
        <b/>
        <sz val="10"/>
        <color indexed="10"/>
        <rFont val="Symbol"/>
        <family val="1"/>
      </rPr>
      <t xml:space="preserve"> </t>
    </r>
    <r>
      <rPr>
        <b/>
        <sz val="10"/>
        <color indexed="17"/>
        <rFont val="Symbol"/>
        <family val="1"/>
      </rPr>
      <t xml:space="preserve">                      D</t>
    </r>
    <r>
      <rPr>
        <b/>
        <sz val="10"/>
        <color indexed="17"/>
        <rFont val="Arial"/>
        <family val="2"/>
      </rPr>
      <t>P</t>
    </r>
    <r>
      <rPr>
        <b/>
        <vertAlign val="subscript"/>
        <sz val="10"/>
        <color indexed="17"/>
        <rFont val="Arial"/>
        <family val="2"/>
      </rPr>
      <t>n</t>
    </r>
    <r>
      <rPr>
        <b/>
        <sz val="10"/>
        <color indexed="17"/>
        <rFont val="Arial"/>
        <family val="2"/>
      </rPr>
      <t xml:space="preserve"> (€ </t>
    </r>
    <r>
      <rPr>
        <b/>
        <sz val="10"/>
        <color indexed="17"/>
        <rFont val="Arial"/>
        <family val="2"/>
      </rPr>
      <t>día</t>
    </r>
    <r>
      <rPr>
        <b/>
        <vertAlign val="superscript"/>
        <sz val="10"/>
        <color indexed="17"/>
        <rFont val="Arial"/>
        <family val="2"/>
      </rPr>
      <t>-1</t>
    </r>
    <r>
      <rPr>
        <b/>
        <sz val="10"/>
        <color indexed="17"/>
        <rFont val="Arial"/>
        <family val="2"/>
      </rPr>
      <t xml:space="preserve">) </t>
    </r>
  </si>
  <si>
    <r>
      <t>precio</t>
    </r>
    <r>
      <rPr>
        <b/>
        <sz val="10"/>
        <color indexed="10"/>
        <rFont val="Symbol"/>
        <family val="1"/>
      </rPr>
      <t xml:space="preserve"> </t>
    </r>
    <r>
      <rPr>
        <b/>
        <sz val="10"/>
        <color indexed="17"/>
        <rFont val="Symbol"/>
        <family val="1"/>
      </rPr>
      <t xml:space="preserve">                      D</t>
    </r>
    <r>
      <rPr>
        <b/>
        <sz val="10"/>
        <color indexed="17"/>
        <rFont val="Arial"/>
        <family val="2"/>
      </rPr>
      <t>P</t>
    </r>
    <r>
      <rPr>
        <b/>
        <vertAlign val="subscript"/>
        <sz val="10"/>
        <color indexed="17"/>
        <rFont val="Arial"/>
        <family val="2"/>
      </rPr>
      <t>n</t>
    </r>
    <r>
      <rPr>
        <b/>
        <sz val="10"/>
        <color indexed="17"/>
        <rFont val="Arial"/>
        <family val="2"/>
      </rPr>
      <t xml:space="preserve"> (€ </t>
    </r>
    <r>
      <rPr>
        <b/>
        <sz val="10"/>
        <color indexed="17"/>
        <rFont val="Arial"/>
        <family val="2"/>
      </rPr>
      <t>día</t>
    </r>
    <r>
      <rPr>
        <b/>
        <vertAlign val="superscript"/>
        <sz val="10"/>
        <color indexed="17"/>
        <rFont val="Arial"/>
        <family val="2"/>
      </rPr>
      <t>-1</t>
    </r>
    <r>
      <rPr>
        <b/>
        <sz val="10"/>
        <color indexed="17"/>
        <rFont val="Arial"/>
        <family val="2"/>
      </rPr>
      <t xml:space="preserve">) </t>
    </r>
  </si>
  <si>
    <r>
      <t>D</t>
    </r>
    <r>
      <rPr>
        <b/>
        <sz val="10"/>
        <color indexed="17"/>
        <rFont val="Arial"/>
        <family val="2"/>
      </rPr>
      <t>P</t>
    </r>
    <r>
      <rPr>
        <b/>
        <vertAlign val="subscript"/>
        <sz val="10"/>
        <color indexed="17"/>
        <rFont val="Arial"/>
        <family val="2"/>
      </rPr>
      <t>n</t>
    </r>
    <r>
      <rPr>
        <b/>
        <sz val="10"/>
        <color indexed="17"/>
        <rFont val="Arial"/>
        <family val="2"/>
      </rPr>
      <t xml:space="preserve">                               (kg CO</t>
    </r>
    <r>
      <rPr>
        <b/>
        <vertAlign val="sub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 xml:space="preserve"> día</t>
    </r>
    <r>
      <rPr>
        <b/>
        <vertAlign val="superscript"/>
        <sz val="10"/>
        <color indexed="17"/>
        <rFont val="Arial"/>
        <family val="2"/>
      </rPr>
      <t>-1</t>
    </r>
    <r>
      <rPr>
        <b/>
        <sz val="10"/>
        <color indexed="17"/>
        <rFont val="Arial"/>
        <family val="2"/>
      </rPr>
      <t>)</t>
    </r>
  </si>
  <si>
    <r>
      <t>Aporte                             (kg CO</t>
    </r>
    <r>
      <rPr>
        <b/>
        <vertAlign val="subscript"/>
        <sz val="8"/>
        <color indexed="17"/>
        <rFont val="Arial"/>
        <family val="2"/>
      </rPr>
      <t>2</t>
    </r>
    <r>
      <rPr>
        <b/>
        <sz val="8"/>
        <color indexed="17"/>
        <rFont val="Arial"/>
        <family val="2"/>
      </rPr>
      <t xml:space="preserve"> día</t>
    </r>
    <r>
      <rPr>
        <b/>
        <vertAlign val="superscript"/>
        <sz val="8"/>
        <color indexed="17"/>
        <rFont val="Arial"/>
        <family val="2"/>
      </rPr>
      <t>-1</t>
    </r>
    <r>
      <rPr>
        <b/>
        <sz val="8"/>
        <color indexed="17"/>
        <rFont val="Arial"/>
        <family val="2"/>
      </rPr>
      <t>)</t>
    </r>
  </si>
  <si>
    <r>
      <t>P</t>
    </r>
    <r>
      <rPr>
        <b/>
        <vertAlign val="subscript"/>
        <sz val="10"/>
        <color indexed="17"/>
        <rFont val="Arial"/>
        <family val="2"/>
      </rPr>
      <t xml:space="preserve">n                                    </t>
    </r>
    <r>
      <rPr>
        <b/>
        <sz val="10"/>
        <color indexed="17"/>
        <rFont val="Arial"/>
        <family val="2"/>
      </rPr>
      <t xml:space="preserve"> (kg CO</t>
    </r>
    <r>
      <rPr>
        <b/>
        <vertAlign val="subscript"/>
        <sz val="10"/>
        <color indexed="17"/>
        <rFont val="Arial"/>
        <family val="2"/>
      </rPr>
      <t>2</t>
    </r>
    <r>
      <rPr>
        <b/>
        <sz val="10"/>
        <color indexed="17"/>
        <rFont val="Arial"/>
        <family val="2"/>
      </rPr>
      <t xml:space="preserve"> día</t>
    </r>
    <r>
      <rPr>
        <b/>
        <vertAlign val="superscript"/>
        <sz val="10"/>
        <color indexed="17"/>
        <rFont val="Arial"/>
        <family val="2"/>
      </rPr>
      <t>-1</t>
    </r>
    <r>
      <rPr>
        <b/>
        <sz val="10"/>
        <color indexed="17"/>
        <rFont val="Arial"/>
        <family val="2"/>
      </rPr>
      <t>)</t>
    </r>
  </si>
  <si>
    <r>
      <t>Ganacia</t>
    </r>
    <r>
      <rPr>
        <b/>
        <sz val="10"/>
        <color indexed="10"/>
        <rFont val="Symbol"/>
        <family val="1"/>
      </rPr>
      <t xml:space="preserve"> </t>
    </r>
    <r>
      <rPr>
        <b/>
        <sz val="10"/>
        <color indexed="17"/>
        <rFont val="Symbol"/>
        <family val="1"/>
      </rPr>
      <t xml:space="preserve">                      </t>
    </r>
    <r>
      <rPr>
        <b/>
        <sz val="10"/>
        <color indexed="17"/>
        <rFont val="Arial"/>
        <family val="2"/>
      </rPr>
      <t xml:space="preserve"> (€ día</t>
    </r>
    <r>
      <rPr>
        <b/>
        <vertAlign val="superscript"/>
        <sz val="10"/>
        <color indexed="17"/>
        <rFont val="Arial"/>
        <family val="2"/>
      </rPr>
      <t>-1</t>
    </r>
    <r>
      <rPr>
        <b/>
        <sz val="10"/>
        <color indexed="17"/>
        <rFont val="Arial"/>
        <family val="2"/>
      </rPr>
      <t xml:space="preserve">) </t>
    </r>
  </si>
  <si>
    <r>
      <t>Ganancia</t>
    </r>
    <r>
      <rPr>
        <b/>
        <sz val="10"/>
        <color indexed="10"/>
        <rFont val="Symbol"/>
        <family val="1"/>
      </rPr>
      <t xml:space="preserve"> </t>
    </r>
    <r>
      <rPr>
        <b/>
        <sz val="10"/>
        <color indexed="17"/>
        <rFont val="Symbol"/>
        <family val="1"/>
      </rPr>
      <t xml:space="preserve">                      D</t>
    </r>
    <r>
      <rPr>
        <b/>
        <sz val="10"/>
        <color indexed="17"/>
        <rFont val="Arial"/>
        <family val="2"/>
      </rPr>
      <t xml:space="preserve"> (€ día</t>
    </r>
    <r>
      <rPr>
        <b/>
        <vertAlign val="superscript"/>
        <sz val="10"/>
        <color indexed="17"/>
        <rFont val="Arial"/>
        <family val="2"/>
      </rPr>
      <t>-1</t>
    </r>
    <r>
      <rPr>
        <b/>
        <sz val="10"/>
        <color indexed="17"/>
        <rFont val="Arial"/>
        <family val="2"/>
      </rPr>
      <t xml:space="preserve">) </t>
    </r>
  </si>
  <si>
    <r>
      <t xml:space="preserve">                 Valores para 1000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de invernadero </t>
    </r>
  </si>
  <si>
    <t>varía de 2,5 10^-4 a 20x10^-4</t>
  </si>
  <si>
    <t>Supercficie invernadero</t>
  </si>
  <si>
    <t>Volumen invernadero</t>
  </si>
  <si>
    <t>Supercficie ventilación</t>
  </si>
  <si>
    <t>Supercficie del techo</t>
  </si>
  <si>
    <t>factor estanqueidad</t>
  </si>
  <si>
    <t>ángulo apertura</t>
  </si>
  <si>
    <t>Supercficie ventilación efectiva</t>
  </si>
  <si>
    <t>Velocidad viento exterior</t>
  </si>
  <si>
    <t>Tº interior</t>
  </si>
  <si>
    <r>
      <t>D</t>
    </r>
    <r>
      <rPr>
        <sz val="10"/>
        <rFont val="Arial"/>
        <family val="0"/>
      </rPr>
      <t>T</t>
    </r>
  </si>
  <si>
    <t>Tasa renovación</t>
  </si>
  <si>
    <r>
      <t>Coeficiente intercambio           h =(V/S)</t>
    </r>
    <r>
      <rPr>
        <b/>
        <sz val="10"/>
        <rFont val="Symbol"/>
        <family val="1"/>
      </rPr>
      <t>r</t>
    </r>
    <r>
      <rPr>
        <b/>
        <sz val="10"/>
        <rFont val="Arial"/>
        <family val="0"/>
      </rPr>
      <t xml:space="preserve"> Z</t>
    </r>
  </si>
  <si>
    <r>
      <t>Coeficiente intercambio               h =(V/S)</t>
    </r>
    <r>
      <rPr>
        <b/>
        <sz val="10"/>
        <rFont val="Symbol"/>
        <family val="1"/>
      </rPr>
      <t>r</t>
    </r>
    <r>
      <rPr>
        <b/>
        <sz val="10"/>
        <rFont val="Arial"/>
        <family val="0"/>
      </rPr>
      <t xml:space="preserve"> Z</t>
    </r>
  </si>
  <si>
    <r>
      <t>S (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</si>
  <si>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V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</si>
  <si>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A</t>
    </r>
    <r>
      <rPr>
        <b/>
        <vertAlign val="subscript"/>
        <sz val="10"/>
        <rFont val="Arial"/>
        <family val="2"/>
      </rPr>
      <t xml:space="preserve">v 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</si>
  <si>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A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</si>
  <si>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f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w</t>
    </r>
  </si>
  <si>
    <r>
      <t>f</t>
    </r>
    <r>
      <rPr>
        <b/>
        <vertAlign val="superscript"/>
        <sz val="10"/>
        <rFont val="Arial"/>
        <family val="2"/>
      </rPr>
      <t>2</t>
    </r>
    <r>
      <rPr>
        <b/>
        <vertAlign val="subscript"/>
        <sz val="10"/>
        <rFont val="Arial"/>
        <family val="2"/>
      </rPr>
      <t>t</t>
    </r>
  </si>
  <si>
    <t xml:space="preserve">ff  </t>
  </si>
  <si>
    <t>q</t>
  </si>
  <si>
    <r>
      <t>A</t>
    </r>
    <r>
      <rPr>
        <b/>
        <vertAlign val="subscript"/>
        <sz val="10"/>
        <rFont val="Arial"/>
        <family val="2"/>
      </rPr>
      <t xml:space="preserve">f </t>
    </r>
    <r>
      <rPr>
        <b/>
        <sz val="10"/>
        <rFont val="Arial"/>
        <family val="0"/>
      </rPr>
      <t>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0"/>
      </rPr>
      <t>)</t>
    </r>
  </si>
  <si>
    <r>
      <t>u (m 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0"/>
      </rPr>
      <t>)</t>
    </r>
  </si>
  <si>
    <r>
      <t>T</t>
    </r>
    <r>
      <rPr>
        <b/>
        <vertAlign val="subscript"/>
        <sz val="10"/>
        <rFont val="Arial"/>
        <family val="2"/>
      </rPr>
      <t>a</t>
    </r>
    <r>
      <rPr>
        <b/>
        <sz val="10"/>
        <rFont val="Arial"/>
        <family val="0"/>
      </rPr>
      <t xml:space="preserve"> (ºC)</t>
    </r>
  </si>
  <si>
    <r>
      <t>T</t>
    </r>
    <r>
      <rPr>
        <b/>
        <vertAlign val="subscript"/>
        <sz val="10"/>
        <rFont val="Arial"/>
        <family val="2"/>
      </rPr>
      <t>o</t>
    </r>
    <r>
      <rPr>
        <b/>
        <sz val="10"/>
        <rFont val="Arial"/>
        <family val="0"/>
      </rPr>
      <t xml:space="preserve"> (ºC)</t>
    </r>
  </si>
  <si>
    <t>To (ºC)</t>
  </si>
  <si>
    <r>
      <t>Z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m</t>
    </r>
    <r>
      <rPr>
        <b/>
        <vertAlign val="superscript"/>
        <sz val="10"/>
        <rFont val="Arial"/>
        <family val="2"/>
      </rPr>
      <t xml:space="preserve">-3 </t>
    </r>
    <r>
      <rPr>
        <b/>
        <sz val="10"/>
        <rFont val="Arial"/>
        <family val="2"/>
      </rPr>
      <t>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</si>
  <si>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h (kg m</t>
    </r>
    <r>
      <rPr>
        <b/>
        <vertAlign val="superscript"/>
        <sz val="10"/>
        <rFont val="Arial"/>
        <family val="2"/>
      </rPr>
      <t>-2</t>
    </r>
    <r>
      <rPr>
        <b/>
        <sz val="10"/>
        <rFont val="Arial"/>
        <family val="0"/>
      </rPr>
      <t xml:space="preserve"> s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0"/>
      </rPr>
      <t>)</t>
    </r>
  </si>
  <si>
    <r>
      <t>Z (m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m</t>
    </r>
    <r>
      <rPr>
        <b/>
        <vertAlign val="superscript"/>
        <sz val="10"/>
        <rFont val="Arial"/>
        <family val="2"/>
      </rPr>
      <t xml:space="preserve">-3 </t>
    </r>
    <r>
      <rPr>
        <b/>
        <sz val="10"/>
        <rFont val="Arial"/>
        <family val="2"/>
      </rPr>
      <t>h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</si>
  <si>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Superficie efectiva de ventilación</t>
  </si>
  <si>
    <t>ángulo máximo de apertura</t>
  </si>
  <si>
    <r>
      <t>b</t>
    </r>
    <r>
      <rPr>
        <b/>
        <sz val="10"/>
        <rFont val="Arial"/>
        <family val="0"/>
      </rPr>
      <t xml:space="preserve"> = 60º</t>
    </r>
  </si>
  <si>
    <t>Tasa de renovación</t>
  </si>
  <si>
    <t>(ppm)</t>
  </si>
  <si>
    <t>Tº de consigna de día = 16 ºC</t>
  </si>
  <si>
    <t>Y= Ganancia -Coste</t>
  </si>
  <si>
    <t>Estimación de Y</t>
  </si>
  <si>
    <t>en función de la concentración</t>
  </si>
  <si>
    <t>Rendimiento, R</t>
  </si>
  <si>
    <t>Valor estimado (línea contínua figura (b)</t>
  </si>
  <si>
    <r>
      <t>sin CO</t>
    </r>
    <r>
      <rPr>
        <b/>
        <vertAlign val="subscript"/>
        <sz val="10"/>
        <rFont val="Arial"/>
        <family val="2"/>
      </rPr>
      <t>2</t>
    </r>
  </si>
  <si>
    <r>
      <t>con CO</t>
    </r>
    <r>
      <rPr>
        <b/>
        <vertAlign val="subscript"/>
        <sz val="10"/>
        <rFont val="Arial"/>
        <family val="2"/>
      </rPr>
      <t>2</t>
    </r>
  </si>
  <si>
    <r>
      <t>Precio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:  </t>
    </r>
    <r>
      <rPr>
        <b/>
        <vertAlign val="subscript"/>
        <sz val="10"/>
        <rFont val="Arial"/>
        <family val="2"/>
      </rPr>
      <t xml:space="preserve"> </t>
    </r>
    <r>
      <rPr>
        <b/>
        <sz val="10"/>
        <rFont val="Arial"/>
        <family val="2"/>
      </rPr>
      <t>0,15 €/kg</t>
    </r>
  </si>
  <si>
    <t>Tº consigna de noche = 14 ºC</t>
  </si>
  <si>
    <t xml:space="preserve">Resultados Programa Simulserre </t>
  </si>
  <si>
    <t>Venta tomate:  0,5 €/kg</t>
  </si>
  <si>
    <r>
      <t>CO</t>
    </r>
    <r>
      <rPr>
        <b/>
        <vertAlign val="subscript"/>
        <sz val="8"/>
        <rFont val="Arial"/>
        <family val="2"/>
      </rPr>
      <t xml:space="preserve">2 </t>
    </r>
  </si>
  <si>
    <r>
      <t>Consumo CO</t>
    </r>
    <r>
      <rPr>
        <b/>
        <vertAlign val="subscript"/>
        <sz val="8"/>
        <rFont val="Arial"/>
        <family val="2"/>
      </rPr>
      <t>2</t>
    </r>
  </si>
  <si>
    <r>
      <t xml:space="preserve">Ganancia </t>
    </r>
    <r>
      <rPr>
        <b/>
        <sz val="8"/>
        <rFont val="Symbol"/>
        <family val="1"/>
      </rPr>
      <t>(D</t>
    </r>
    <r>
      <rPr>
        <b/>
        <sz val="8"/>
        <rFont val="Arial"/>
        <family val="0"/>
      </rPr>
      <t>R)</t>
    </r>
  </si>
  <si>
    <r>
      <t>Ganancia (</t>
    </r>
    <r>
      <rPr>
        <b/>
        <sz val="8"/>
        <rFont val="Symbol"/>
        <family val="1"/>
      </rPr>
      <t>D</t>
    </r>
    <r>
      <rPr>
        <b/>
        <sz val="8"/>
        <rFont val="Arial"/>
        <family val="0"/>
      </rPr>
      <t>R)</t>
    </r>
  </si>
  <si>
    <r>
      <t>Coste CO</t>
    </r>
    <r>
      <rPr>
        <b/>
        <vertAlign val="subscript"/>
        <sz val="8"/>
        <rFont val="Arial"/>
        <family val="2"/>
      </rPr>
      <t>2</t>
    </r>
  </si>
  <si>
    <r>
      <t>kg/m</t>
    </r>
    <r>
      <rPr>
        <b/>
        <vertAlign val="superscript"/>
        <sz val="8"/>
        <rFont val="Arial"/>
        <family val="2"/>
      </rPr>
      <t>2</t>
    </r>
  </si>
  <si>
    <r>
      <t>€/m</t>
    </r>
    <r>
      <rPr>
        <b/>
        <vertAlign val="superscript"/>
        <sz val="8"/>
        <rFont val="Arial"/>
        <family val="2"/>
      </rPr>
      <t>2</t>
    </r>
  </si>
  <si>
    <r>
      <t>Y = Ganancia – Coste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; X = concentración CO</t>
    </r>
    <r>
      <rPr>
        <b/>
        <vertAlign val="subscript"/>
        <sz val="12"/>
        <rFont val="Times New Roman"/>
        <family val="1"/>
      </rPr>
      <t>2</t>
    </r>
  </si>
  <si>
    <r>
      <t>0.8  €  kg</t>
    </r>
    <r>
      <rPr>
        <b/>
        <vertAlign val="superscript"/>
        <sz val="10"/>
        <rFont val="Arial"/>
        <family val="2"/>
      </rPr>
      <t>-1</t>
    </r>
  </si>
  <si>
    <r>
      <t>1,0  €  kg</t>
    </r>
    <r>
      <rPr>
        <b/>
        <vertAlign val="superscript"/>
        <sz val="10"/>
        <rFont val="Arial"/>
        <family val="2"/>
      </rPr>
      <t>-1</t>
    </r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</si>
</sst>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0000000000000000"/>
    <numFmt numFmtId="188" formatCode="0.000000000"/>
    <numFmt numFmtId="189" formatCode="0.000000000000000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sz val="11.75"/>
      <name val="Comic Sans MS"/>
      <family val="4"/>
    </font>
    <font>
      <b/>
      <sz val="10"/>
      <name val="Comic Sans MS"/>
      <family val="4"/>
    </font>
    <font>
      <sz val="15"/>
      <name val="Arial"/>
      <family val="0"/>
    </font>
    <font>
      <sz val="10"/>
      <name val="Comic Sans MS"/>
      <family val="4"/>
    </font>
    <font>
      <b/>
      <sz val="10.75"/>
      <name val="Comic Sans MS"/>
      <family val="4"/>
    </font>
    <font>
      <sz val="16"/>
      <name val="Arial"/>
      <family val="0"/>
    </font>
    <font>
      <sz val="10.75"/>
      <name val="Comic Sans MS"/>
      <family val="4"/>
    </font>
    <font>
      <b/>
      <sz val="8.75"/>
      <name val="Comic Sans MS"/>
      <family val="4"/>
    </font>
    <font>
      <sz val="8.75"/>
      <name val="Comic Sans MS"/>
      <family val="4"/>
    </font>
    <font>
      <b/>
      <sz val="9.5"/>
      <name val="Comic Sans MS"/>
      <family val="4"/>
    </font>
    <font>
      <sz val="15.25"/>
      <name val="Arial"/>
      <family val="0"/>
    </font>
    <font>
      <sz val="9.5"/>
      <name val="Comic Sans MS"/>
      <family val="4"/>
    </font>
    <font>
      <sz val="17.75"/>
      <name val="Arial"/>
      <family val="0"/>
    </font>
    <font>
      <b/>
      <sz val="9"/>
      <name val="Comic Sans MS"/>
      <family val="4"/>
    </font>
    <font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b/>
      <vertAlign val="superscript"/>
      <sz val="9"/>
      <name val="Arial"/>
      <family val="2"/>
    </font>
    <font>
      <b/>
      <sz val="8"/>
      <name val="Arial"/>
      <family val="2"/>
    </font>
    <font>
      <b/>
      <vertAlign val="subscript"/>
      <sz val="9"/>
      <name val="Arial"/>
      <family val="2"/>
    </font>
    <font>
      <b/>
      <vertAlign val="subscript"/>
      <sz val="8"/>
      <name val="Arial"/>
      <family val="2"/>
    </font>
    <font>
      <b/>
      <sz val="9"/>
      <color indexed="10"/>
      <name val="Arial"/>
      <family val="2"/>
    </font>
    <font>
      <b/>
      <vertAlign val="subscript"/>
      <sz val="9.5"/>
      <name val="Comic Sans MS"/>
      <family val="4"/>
    </font>
    <font>
      <b/>
      <vertAlign val="subscript"/>
      <sz val="11.75"/>
      <name val="Comic Sans MS"/>
      <family val="4"/>
    </font>
    <font>
      <b/>
      <vertAlign val="subscript"/>
      <sz val="10"/>
      <name val="Comic Sans MS"/>
      <family val="4"/>
    </font>
    <font>
      <b/>
      <vertAlign val="subscript"/>
      <sz val="8.75"/>
      <name val="Comic Sans MS"/>
      <family val="4"/>
    </font>
    <font>
      <b/>
      <vertAlign val="subscript"/>
      <sz val="9"/>
      <name val="Comic Sans MS"/>
      <family val="4"/>
    </font>
    <font>
      <b/>
      <sz val="7"/>
      <name val="Arial"/>
      <family val="2"/>
    </font>
    <font>
      <b/>
      <sz val="8"/>
      <color indexed="17"/>
      <name val="Arial"/>
      <family val="2"/>
    </font>
    <font>
      <b/>
      <vertAlign val="subscript"/>
      <sz val="8"/>
      <color indexed="17"/>
      <name val="Arial"/>
      <family val="2"/>
    </font>
    <font>
      <b/>
      <sz val="10"/>
      <color indexed="17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perscript"/>
      <sz val="10"/>
      <color indexed="17"/>
      <name val="Arial"/>
      <family val="2"/>
    </font>
    <font>
      <b/>
      <sz val="10"/>
      <color indexed="17"/>
      <name val="Symbol"/>
      <family val="1"/>
    </font>
    <font>
      <b/>
      <vertAlign val="superscript"/>
      <sz val="8"/>
      <color indexed="17"/>
      <name val="Arial"/>
      <family val="2"/>
    </font>
    <font>
      <b/>
      <sz val="9"/>
      <color indexed="17"/>
      <name val="Arial"/>
      <family val="2"/>
    </font>
    <font>
      <b/>
      <vertAlign val="subscript"/>
      <sz val="9"/>
      <color indexed="17"/>
      <name val="Arial"/>
      <family val="2"/>
    </font>
    <font>
      <b/>
      <vertAlign val="subscript"/>
      <sz val="10.75"/>
      <name val="Comic Sans MS"/>
      <family val="4"/>
    </font>
    <font>
      <b/>
      <sz val="9.25"/>
      <name val="Comic Sans MS"/>
      <family val="4"/>
    </font>
    <font>
      <b/>
      <vertAlign val="subscript"/>
      <sz val="9.25"/>
      <name val="Comic Sans MS"/>
      <family val="4"/>
    </font>
    <font>
      <b/>
      <sz val="8"/>
      <name val="Symbol"/>
      <family val="1"/>
    </font>
    <font>
      <b/>
      <sz val="10"/>
      <color indexed="22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Symbol"/>
      <family val="1"/>
    </font>
    <font>
      <b/>
      <sz val="12"/>
      <name val="Arial"/>
      <family val="2"/>
    </font>
    <font>
      <sz val="10"/>
      <name val="Symbol"/>
      <family val="1"/>
    </font>
    <font>
      <b/>
      <sz val="10"/>
      <name val="Symbol"/>
      <family val="1"/>
    </font>
    <font>
      <b/>
      <sz val="16"/>
      <name val="Symbol"/>
      <family val="1"/>
    </font>
    <font>
      <sz val="9.5"/>
      <name val="Arial"/>
      <family val="2"/>
    </font>
    <font>
      <b/>
      <sz val="9.5"/>
      <name val="Arial"/>
      <family val="2"/>
    </font>
    <font>
      <sz val="10.25"/>
      <name val="Arial"/>
      <family val="0"/>
    </font>
    <font>
      <vertAlign val="superscript"/>
      <sz val="10"/>
      <name val="Symbol"/>
      <family val="1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9.5"/>
      <name val="Symbol"/>
      <family val="1"/>
    </font>
    <font>
      <sz val="10.75"/>
      <name val="Arial"/>
      <family val="0"/>
    </font>
    <font>
      <vertAlign val="subscript"/>
      <sz val="9.5"/>
      <name val="Arial"/>
      <family val="2"/>
    </font>
    <font>
      <vertAlign val="superscript"/>
      <sz val="9.5"/>
      <name val="Arial"/>
      <family val="2"/>
    </font>
    <font>
      <sz val="12"/>
      <name val="Arial"/>
      <family val="0"/>
    </font>
    <font>
      <b/>
      <sz val="8"/>
      <name val="Times New Roman"/>
      <family val="1"/>
    </font>
    <font>
      <b/>
      <vertAlign val="superscript"/>
      <sz val="8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bscript"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ck"/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180" fontId="2" fillId="2" borderId="0" xfId="0" applyNumberFormat="1" applyFont="1" applyFill="1" applyAlignment="1">
      <alignment horizontal="center"/>
    </xf>
    <xf numFmtId="180" fontId="22" fillId="3" borderId="1" xfId="0" applyNumberFormat="1" applyFont="1" applyFill="1" applyBorder="1" applyAlignment="1">
      <alignment horizontal="center" vertical="center" wrapText="1"/>
    </xf>
    <xf numFmtId="180" fontId="22" fillId="3" borderId="2" xfId="0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180" fontId="26" fillId="4" borderId="4" xfId="0" applyNumberFormat="1" applyFont="1" applyFill="1" applyBorder="1" applyAlignment="1">
      <alignment horizontal="center" vertical="center" wrapText="1"/>
    </xf>
    <xf numFmtId="180" fontId="29" fillId="4" borderId="5" xfId="0" applyNumberFormat="1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180" fontId="2" fillId="5" borderId="0" xfId="0" applyNumberFormat="1" applyFont="1" applyFill="1" applyAlignment="1">
      <alignment horizontal="center"/>
    </xf>
    <xf numFmtId="180" fontId="2" fillId="3" borderId="0" xfId="0" applyNumberFormat="1" applyFont="1" applyFill="1" applyAlignment="1">
      <alignment horizontal="center"/>
    </xf>
    <xf numFmtId="1" fontId="2" fillId="5" borderId="0" xfId="0" applyNumberFormat="1" applyFont="1" applyFill="1" applyAlignment="1">
      <alignment horizontal="center"/>
    </xf>
    <xf numFmtId="2" fontId="2" fillId="5" borderId="0" xfId="0" applyNumberFormat="1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1" fontId="2" fillId="3" borderId="0" xfId="0" applyNumberFormat="1" applyFont="1" applyFill="1" applyAlignment="1">
      <alignment horizontal="center"/>
    </xf>
    <xf numFmtId="2" fontId="2" fillId="4" borderId="0" xfId="0" applyNumberFormat="1" applyFont="1" applyFill="1" applyAlignment="1">
      <alignment horizontal="center"/>
    </xf>
    <xf numFmtId="180" fontId="2" fillId="6" borderId="1" xfId="0" applyNumberFormat="1" applyFont="1" applyFill="1" applyBorder="1" applyAlignment="1">
      <alignment horizontal="center" vertical="center" wrapText="1"/>
    </xf>
    <xf numFmtId="180" fontId="29" fillId="3" borderId="1" xfId="0" applyNumberFormat="1" applyFont="1" applyFill="1" applyBorder="1" applyAlignment="1">
      <alignment horizontal="center" vertical="center" wrapText="1"/>
    </xf>
    <xf numFmtId="180" fontId="2" fillId="6" borderId="0" xfId="0" applyNumberFormat="1" applyFont="1" applyFill="1" applyAlignment="1">
      <alignment horizontal="center"/>
    </xf>
    <xf numFmtId="180" fontId="2" fillId="7" borderId="0" xfId="0" applyNumberFormat="1" applyFont="1" applyFill="1" applyAlignment="1">
      <alignment horizontal="center"/>
    </xf>
    <xf numFmtId="2" fontId="2" fillId="8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0" fontId="2" fillId="8" borderId="0" xfId="0" applyFont="1" applyFill="1" applyAlignment="1">
      <alignment horizontal="center"/>
    </xf>
    <xf numFmtId="0" fontId="26" fillId="5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180" fontId="2" fillId="8" borderId="0" xfId="0" applyNumberFormat="1" applyFont="1" applyFill="1" applyAlignment="1">
      <alignment horizontal="center"/>
    </xf>
    <xf numFmtId="180" fontId="2" fillId="9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36" fillId="0" borderId="6" xfId="0" applyFont="1" applyBorder="1" applyAlignment="1">
      <alignment horizontal="center"/>
    </xf>
    <xf numFmtId="180" fontId="2" fillId="9" borderId="1" xfId="0" applyNumberFormat="1" applyFont="1" applyFill="1" applyBorder="1" applyAlignment="1">
      <alignment horizontal="center" vertical="center" wrapText="1"/>
    </xf>
    <xf numFmtId="180" fontId="2" fillId="6" borderId="7" xfId="0" applyNumberFormat="1" applyFont="1" applyFill="1" applyBorder="1" applyAlignment="1">
      <alignment horizontal="center"/>
    </xf>
    <xf numFmtId="180" fontId="29" fillId="4" borderId="8" xfId="0" applyNumberFormat="1" applyFont="1" applyFill="1" applyBorder="1" applyAlignment="1">
      <alignment horizontal="center" vertical="center" wrapText="1"/>
    </xf>
    <xf numFmtId="180" fontId="26" fillId="4" borderId="8" xfId="0" applyNumberFormat="1" applyFont="1" applyFill="1" applyBorder="1" applyAlignment="1">
      <alignment horizontal="center" vertical="center" wrapText="1"/>
    </xf>
    <xf numFmtId="180" fontId="29" fillId="6" borderId="8" xfId="0" applyNumberFormat="1" applyFont="1" applyFill="1" applyBorder="1" applyAlignment="1">
      <alignment horizontal="center" vertical="center" wrapText="1"/>
    </xf>
    <xf numFmtId="180" fontId="26" fillId="6" borderId="8" xfId="0" applyNumberFormat="1" applyFont="1" applyFill="1" applyBorder="1" applyAlignment="1">
      <alignment horizontal="center" vertical="center" wrapText="1"/>
    </xf>
    <xf numFmtId="180" fontId="29" fillId="10" borderId="8" xfId="0" applyNumberFormat="1" applyFont="1" applyFill="1" applyBorder="1" applyAlignment="1">
      <alignment horizontal="center" vertical="center" wrapText="1"/>
    </xf>
    <xf numFmtId="180" fontId="29" fillId="3" borderId="8" xfId="0" applyNumberFormat="1" applyFont="1" applyFill="1" applyBorder="1" applyAlignment="1">
      <alignment horizontal="center" vertical="center" wrapText="1"/>
    </xf>
    <xf numFmtId="180" fontId="26" fillId="3" borderId="8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/>
    </xf>
    <xf numFmtId="20" fontId="2" fillId="0" borderId="7" xfId="0" applyNumberFormat="1" applyFont="1" applyFill="1" applyBorder="1" applyAlignment="1">
      <alignment horizontal="center"/>
    </xf>
    <xf numFmtId="180" fontId="2" fillId="3" borderId="7" xfId="0" applyNumberFormat="1" applyFont="1" applyFill="1" applyBorder="1" applyAlignment="1">
      <alignment horizontal="center"/>
    </xf>
    <xf numFmtId="180" fontId="2" fillId="9" borderId="7" xfId="0" applyNumberFormat="1" applyFont="1" applyFill="1" applyBorder="1" applyAlignment="1">
      <alignment horizontal="center"/>
    </xf>
    <xf numFmtId="1" fontId="2" fillId="9" borderId="7" xfId="0" applyNumberFormat="1" applyFont="1" applyFill="1" applyBorder="1" applyAlignment="1">
      <alignment horizontal="center"/>
    </xf>
    <xf numFmtId="0" fontId="2" fillId="9" borderId="7" xfId="0" applyFont="1" applyFill="1" applyBorder="1" applyAlignment="1">
      <alignment horizontal="center"/>
    </xf>
    <xf numFmtId="0" fontId="2" fillId="9" borderId="7" xfId="0" applyFont="1" applyFill="1" applyBorder="1" applyAlignment="1">
      <alignment/>
    </xf>
    <xf numFmtId="0" fontId="2" fillId="9" borderId="10" xfId="0" applyFont="1" applyFill="1" applyBorder="1" applyAlignment="1">
      <alignment/>
    </xf>
    <xf numFmtId="180" fontId="2" fillId="5" borderId="7" xfId="0" applyNumberFormat="1" applyFont="1" applyFill="1" applyBorder="1" applyAlignment="1">
      <alignment horizontal="center"/>
    </xf>
    <xf numFmtId="1" fontId="2" fillId="5" borderId="7" xfId="0" applyNumberFormat="1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2" fontId="2" fillId="0" borderId="7" xfId="0" applyNumberFormat="1" applyFont="1" applyFill="1" applyBorder="1" applyAlignment="1">
      <alignment horizontal="center"/>
    </xf>
    <xf numFmtId="2" fontId="2" fillId="10" borderId="7" xfId="0" applyNumberFormat="1" applyFont="1" applyFill="1" applyBorder="1" applyAlignment="1">
      <alignment horizontal="center"/>
    </xf>
    <xf numFmtId="1" fontId="2" fillId="10" borderId="7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center"/>
    </xf>
    <xf numFmtId="1" fontId="2" fillId="5" borderId="10" xfId="0" applyNumberFormat="1" applyFont="1" applyFill="1" applyBorder="1" applyAlignment="1">
      <alignment horizontal="center"/>
    </xf>
    <xf numFmtId="180" fontId="2" fillId="11" borderId="1" xfId="0" applyNumberFormat="1" applyFont="1" applyFill="1" applyBorder="1" applyAlignment="1">
      <alignment horizontal="center" vertical="center" wrapText="1"/>
    </xf>
    <xf numFmtId="180" fontId="49" fillId="11" borderId="7" xfId="0" applyNumberFormat="1" applyFont="1" applyFill="1" applyBorder="1" applyAlignment="1">
      <alignment horizontal="center"/>
    </xf>
    <xf numFmtId="0" fontId="35" fillId="3" borderId="11" xfId="0" applyFont="1" applyFill="1" applyBorder="1" applyAlignment="1">
      <alignment horizontal="center" wrapText="1"/>
    </xf>
    <xf numFmtId="0" fontId="35" fillId="6" borderId="11" xfId="0" applyFont="1" applyFill="1" applyBorder="1" applyAlignment="1">
      <alignment horizontal="center"/>
    </xf>
    <xf numFmtId="180" fontId="43" fillId="0" borderId="12" xfId="0" applyNumberFormat="1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180" fontId="2" fillId="3" borderId="15" xfId="0" applyNumberFormat="1" applyFont="1" applyFill="1" applyBorder="1" applyAlignment="1">
      <alignment horizontal="center"/>
    </xf>
    <xf numFmtId="180" fontId="2" fillId="3" borderId="1" xfId="0" applyNumberFormat="1" applyFont="1" applyFill="1" applyBorder="1" applyAlignment="1">
      <alignment horizontal="center"/>
    </xf>
    <xf numFmtId="180" fontId="2" fillId="10" borderId="1" xfId="0" applyNumberFormat="1" applyFont="1" applyFill="1" applyBorder="1" applyAlignment="1">
      <alignment horizontal="center"/>
    </xf>
    <xf numFmtId="180" fontId="2" fillId="3" borderId="16" xfId="0" applyNumberFormat="1" applyFont="1" applyFill="1" applyBorder="1" applyAlignment="1">
      <alignment horizontal="center"/>
    </xf>
    <xf numFmtId="0" fontId="2" fillId="6" borderId="17" xfId="0" applyFont="1" applyFill="1" applyBorder="1" applyAlignment="1">
      <alignment horizontal="center"/>
    </xf>
    <xf numFmtId="180" fontId="2" fillId="6" borderId="18" xfId="0" applyNumberFormat="1" applyFont="1" applyFill="1" applyBorder="1" applyAlignment="1">
      <alignment horizontal="center"/>
    </xf>
    <xf numFmtId="180" fontId="2" fillId="10" borderId="18" xfId="0" applyNumberFormat="1" applyFont="1" applyFill="1" applyBorder="1" applyAlignment="1">
      <alignment horizontal="center"/>
    </xf>
    <xf numFmtId="180" fontId="2" fillId="6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180" fontId="43" fillId="0" borderId="23" xfId="0" applyNumberFormat="1" applyFont="1" applyFill="1" applyBorder="1" applyAlignment="1">
      <alignment horizontal="center" vertical="center" wrapText="1"/>
    </xf>
    <xf numFmtId="180" fontId="2" fillId="3" borderId="24" xfId="0" applyNumberFormat="1" applyFont="1" applyFill="1" applyBorder="1" applyAlignment="1">
      <alignment horizontal="center"/>
    </xf>
    <xf numFmtId="180" fontId="2" fillId="3" borderId="25" xfId="0" applyNumberFormat="1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180" fontId="2" fillId="10" borderId="7" xfId="0" applyNumberFormat="1" applyFont="1" applyFill="1" applyBorder="1" applyAlignment="1">
      <alignment horizontal="center"/>
    </xf>
    <xf numFmtId="180" fontId="2" fillId="6" borderId="27" xfId="0" applyNumberFormat="1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180" fontId="2" fillId="6" borderId="29" xfId="0" applyNumberFormat="1" applyFont="1" applyFill="1" applyBorder="1" applyAlignment="1">
      <alignment horizontal="center"/>
    </xf>
    <xf numFmtId="180" fontId="2" fillId="10" borderId="29" xfId="0" applyNumberFormat="1" applyFont="1" applyFill="1" applyBorder="1" applyAlignment="1">
      <alignment horizontal="center"/>
    </xf>
    <xf numFmtId="180" fontId="2" fillId="6" borderId="30" xfId="0" applyNumberFormat="1" applyFont="1" applyFill="1" applyBorder="1" applyAlignment="1">
      <alignment horizontal="center"/>
    </xf>
    <xf numFmtId="0" fontId="35" fillId="3" borderId="31" xfId="0" applyFont="1" applyFill="1" applyBorder="1" applyAlignment="1">
      <alignment horizontal="center" wrapText="1"/>
    </xf>
    <xf numFmtId="0" fontId="35" fillId="6" borderId="32" xfId="0" applyFont="1" applyFill="1" applyBorder="1" applyAlignment="1">
      <alignment horizontal="center"/>
    </xf>
    <xf numFmtId="0" fontId="35" fillId="6" borderId="33" xfId="0" applyFont="1" applyFill="1" applyBorder="1" applyAlignment="1">
      <alignment horizontal="center"/>
    </xf>
    <xf numFmtId="180" fontId="26" fillId="10" borderId="8" xfId="0" applyNumberFormat="1" applyFont="1" applyFill="1" applyBorder="1" applyAlignment="1">
      <alignment horizontal="center" vertical="center" wrapText="1"/>
    </xf>
    <xf numFmtId="180" fontId="50" fillId="6" borderId="7" xfId="0" applyNumberFormat="1" applyFont="1" applyFill="1" applyBorder="1" applyAlignment="1">
      <alignment horizontal="center"/>
    </xf>
    <xf numFmtId="180" fontId="2" fillId="10" borderId="34" xfId="0" applyNumberFormat="1" applyFont="1" applyFill="1" applyBorder="1" applyAlignment="1">
      <alignment horizontal="center"/>
    </xf>
    <xf numFmtId="180" fontId="2" fillId="10" borderId="35" xfId="0" applyNumberFormat="1" applyFont="1" applyFill="1" applyBorder="1" applyAlignment="1">
      <alignment horizontal="center"/>
    </xf>
    <xf numFmtId="180" fontId="2" fillId="10" borderId="36" xfId="0" applyNumberFormat="1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2" fillId="10" borderId="22" xfId="0" applyFont="1" applyFill="1" applyBorder="1" applyAlignment="1">
      <alignment horizontal="center"/>
    </xf>
    <xf numFmtId="180" fontId="2" fillId="3" borderId="37" xfId="0" applyNumberFormat="1" applyFont="1" applyFill="1" applyBorder="1" applyAlignment="1">
      <alignment horizontal="center"/>
    </xf>
    <xf numFmtId="180" fontId="2" fillId="3" borderId="38" xfId="0" applyNumberFormat="1" applyFont="1" applyFill="1" applyBorder="1" applyAlignment="1">
      <alignment horizontal="center"/>
    </xf>
    <xf numFmtId="180" fontId="2" fillId="3" borderId="39" xfId="0" applyNumberFormat="1" applyFont="1" applyFill="1" applyBorder="1" applyAlignment="1">
      <alignment horizontal="center"/>
    </xf>
    <xf numFmtId="180" fontId="2" fillId="3" borderId="40" xfId="0" applyNumberFormat="1" applyFont="1" applyFill="1" applyBorder="1" applyAlignment="1">
      <alignment horizontal="center"/>
    </xf>
    <xf numFmtId="180" fontId="2" fillId="6" borderId="41" xfId="0" applyNumberFormat="1" applyFont="1" applyFill="1" applyBorder="1" applyAlignment="1">
      <alignment horizontal="center"/>
    </xf>
    <xf numFmtId="180" fontId="2" fillId="6" borderId="42" xfId="0" applyNumberFormat="1" applyFont="1" applyFill="1" applyBorder="1" applyAlignment="1">
      <alignment horizontal="center"/>
    </xf>
    <xf numFmtId="0" fontId="0" fillId="12" borderId="20" xfId="0" applyFill="1" applyBorder="1" applyAlignment="1">
      <alignment/>
    </xf>
    <xf numFmtId="0" fontId="2" fillId="12" borderId="21" xfId="0" applyFont="1" applyFill="1" applyBorder="1" applyAlignment="1">
      <alignment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/>
    </xf>
    <xf numFmtId="0" fontId="22" fillId="0" borderId="4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1" fillId="0" borderId="44" xfId="0" applyFont="1" applyBorder="1" applyAlignment="1">
      <alignment horizontal="center" wrapText="1"/>
    </xf>
    <xf numFmtId="0" fontId="36" fillId="0" borderId="45" xfId="0" applyFont="1" applyBorder="1" applyAlignment="1">
      <alignment horizontal="center" wrapText="1"/>
    </xf>
    <xf numFmtId="0" fontId="38" fillId="0" borderId="44" xfId="0" applyFont="1" applyBorder="1" applyAlignment="1">
      <alignment horizontal="center" wrapText="1"/>
    </xf>
    <xf numFmtId="0" fontId="22" fillId="0" borderId="46" xfId="0" applyFont="1" applyBorder="1" applyAlignment="1">
      <alignment horizontal="center" wrapText="1"/>
    </xf>
    <xf numFmtId="0" fontId="2" fillId="10" borderId="42" xfId="0" applyFont="1" applyFill="1" applyBorder="1" applyAlignment="1">
      <alignment horizontal="center"/>
    </xf>
    <xf numFmtId="0" fontId="0" fillId="12" borderId="21" xfId="0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2" fillId="0" borderId="49" xfId="0" applyFont="1" applyBorder="1" applyAlignment="1">
      <alignment horizontal="center" wrapText="1"/>
    </xf>
    <xf numFmtId="0" fontId="22" fillId="0" borderId="50" xfId="0" applyFont="1" applyBorder="1" applyAlignment="1">
      <alignment horizontal="center" wrapText="1"/>
    </xf>
    <xf numFmtId="0" fontId="2" fillId="3" borderId="51" xfId="0" applyFont="1" applyFill="1" applyBorder="1" applyAlignment="1">
      <alignment horizontal="center"/>
    </xf>
    <xf numFmtId="0" fontId="2" fillId="3" borderId="52" xfId="0" applyFont="1" applyFill="1" applyBorder="1" applyAlignment="1">
      <alignment horizontal="center"/>
    </xf>
    <xf numFmtId="180" fontId="2" fillId="4" borderId="51" xfId="0" applyNumberFormat="1" applyFont="1" applyFill="1" applyBorder="1" applyAlignment="1">
      <alignment horizontal="center"/>
    </xf>
    <xf numFmtId="180" fontId="2" fillId="4" borderId="52" xfId="0" applyNumberFormat="1" applyFont="1" applyFill="1" applyBorder="1" applyAlignment="1">
      <alignment horizontal="center"/>
    </xf>
    <xf numFmtId="180" fontId="2" fillId="4" borderId="49" xfId="0" applyNumberFormat="1" applyFont="1" applyFill="1" applyBorder="1" applyAlignment="1">
      <alignment horizontal="center"/>
    </xf>
    <xf numFmtId="180" fontId="2" fillId="4" borderId="50" xfId="0" applyNumberFormat="1" applyFont="1" applyFill="1" applyBorder="1" applyAlignment="1">
      <alignment horizontal="center"/>
    </xf>
    <xf numFmtId="180" fontId="2" fillId="10" borderId="5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46" xfId="0" applyFont="1" applyFill="1" applyBorder="1" applyAlignment="1">
      <alignment horizontal="center" wrapText="1"/>
    </xf>
    <xf numFmtId="0" fontId="2" fillId="3" borderId="54" xfId="0" applyFont="1" applyFill="1" applyBorder="1" applyAlignment="1">
      <alignment horizontal="center" wrapText="1"/>
    </xf>
    <xf numFmtId="0" fontId="2" fillId="3" borderId="54" xfId="0" applyFont="1" applyFill="1" applyBorder="1" applyAlignment="1">
      <alignment horizontal="center"/>
    </xf>
    <xf numFmtId="0" fontId="53" fillId="3" borderId="54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wrapText="1"/>
    </xf>
    <xf numFmtId="0" fontId="2" fillId="3" borderId="55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52" fillId="6" borderId="13" xfId="0" applyFont="1" applyFill="1" applyBorder="1" applyAlignment="1">
      <alignment horizontal="center"/>
    </xf>
    <xf numFmtId="0" fontId="55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 wrapText="1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2" fillId="6" borderId="5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80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/>
    </xf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82" fontId="2" fillId="6" borderId="1" xfId="0" applyNumberFormat="1" applyFont="1" applyFill="1" applyBorder="1" applyAlignment="1">
      <alignment horizontal="center"/>
    </xf>
    <xf numFmtId="182" fontId="2" fillId="6" borderId="1" xfId="0" applyNumberFormat="1" applyFont="1" applyFill="1" applyBorder="1" applyAlignment="1">
      <alignment horizontal="center"/>
    </xf>
    <xf numFmtId="2" fontId="2" fillId="6" borderId="57" xfId="0" applyNumberFormat="1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8" xfId="0" applyFont="1" applyFill="1" applyBorder="1" applyAlignment="1">
      <alignment/>
    </xf>
    <xf numFmtId="0" fontId="2" fillId="6" borderId="18" xfId="0" applyFont="1" applyFill="1" applyBorder="1" applyAlignment="1">
      <alignment horizontal="center"/>
    </xf>
    <xf numFmtId="2" fontId="2" fillId="6" borderId="18" xfId="0" applyNumberFormat="1" applyFont="1" applyFill="1" applyBorder="1" applyAlignment="1">
      <alignment horizontal="center"/>
    </xf>
    <xf numFmtId="182" fontId="2" fillId="6" borderId="18" xfId="0" applyNumberFormat="1" applyFont="1" applyFill="1" applyBorder="1" applyAlignment="1">
      <alignment horizontal="center"/>
    </xf>
    <xf numFmtId="182" fontId="2" fillId="6" borderId="18" xfId="0" applyNumberFormat="1" applyFont="1" applyFill="1" applyBorder="1" applyAlignment="1">
      <alignment horizontal="center"/>
    </xf>
    <xf numFmtId="2" fontId="2" fillId="6" borderId="58" xfId="0" applyNumberFormat="1" applyFont="1" applyFill="1" applyBorder="1" applyAlignment="1">
      <alignment horizontal="center"/>
    </xf>
    <xf numFmtId="0" fontId="0" fillId="6" borderId="0" xfId="0" applyFill="1" applyAlignment="1">
      <alignment/>
    </xf>
    <xf numFmtId="0" fontId="52" fillId="6" borderId="0" xfId="0" applyFont="1" applyFill="1" applyAlignment="1">
      <alignment/>
    </xf>
    <xf numFmtId="0" fontId="2" fillId="6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4" fillId="6" borderId="0" xfId="0" applyFont="1" applyFill="1" applyAlignment="1">
      <alignment horizontal="center"/>
    </xf>
    <xf numFmtId="0" fontId="66" fillId="12" borderId="59" xfId="0" applyFont="1" applyFill="1" applyBorder="1" applyAlignment="1">
      <alignment/>
    </xf>
    <xf numFmtId="0" fontId="52" fillId="12" borderId="60" xfId="0" applyFont="1" applyFill="1" applyBorder="1" applyAlignment="1">
      <alignment/>
    </xf>
    <xf numFmtId="0" fontId="66" fillId="12" borderId="61" xfId="0" applyFont="1" applyFill="1" applyBorder="1" applyAlignment="1">
      <alignment/>
    </xf>
    <xf numFmtId="0" fontId="2" fillId="0" borderId="0" xfId="0" applyFont="1" applyAlignment="1">
      <alignment/>
    </xf>
    <xf numFmtId="0" fontId="2" fillId="10" borderId="51" xfId="0" applyFont="1" applyFill="1" applyBorder="1" applyAlignment="1">
      <alignment/>
    </xf>
    <xf numFmtId="0" fontId="2" fillId="10" borderId="52" xfId="0" applyFont="1" applyFill="1" applyBorder="1" applyAlignment="1">
      <alignment/>
    </xf>
    <xf numFmtId="0" fontId="2" fillId="12" borderId="47" xfId="0" applyFont="1" applyFill="1" applyBorder="1" applyAlignment="1">
      <alignment horizontal="left"/>
    </xf>
    <xf numFmtId="0" fontId="2" fillId="12" borderId="48" xfId="0" applyFont="1" applyFill="1" applyBorder="1" applyAlignment="1">
      <alignment horizontal="left"/>
    </xf>
    <xf numFmtId="0" fontId="2" fillId="12" borderId="51" xfId="0" applyFont="1" applyFill="1" applyBorder="1" applyAlignment="1">
      <alignment horizontal="left"/>
    </xf>
    <xf numFmtId="0" fontId="0" fillId="12" borderId="52" xfId="0" applyFill="1" applyBorder="1" applyAlignment="1">
      <alignment horizontal="left"/>
    </xf>
    <xf numFmtId="0" fontId="0" fillId="10" borderId="62" xfId="0" applyFill="1" applyBorder="1" applyAlignment="1">
      <alignment/>
    </xf>
    <xf numFmtId="0" fontId="26" fillId="10" borderId="63" xfId="0" applyFont="1" applyFill="1" applyBorder="1" applyAlignment="1">
      <alignment horizontal="center"/>
    </xf>
    <xf numFmtId="0" fontId="67" fillId="10" borderId="63" xfId="0" applyFont="1" applyFill="1" applyBorder="1" applyAlignment="1">
      <alignment horizontal="center"/>
    </xf>
    <xf numFmtId="0" fontId="26" fillId="10" borderId="64" xfId="0" applyFont="1" applyFill="1" applyBorder="1" applyAlignment="1">
      <alignment horizontal="center"/>
    </xf>
    <xf numFmtId="0" fontId="0" fillId="10" borderId="65" xfId="0" applyFill="1" applyBorder="1" applyAlignment="1">
      <alignment/>
    </xf>
    <xf numFmtId="0" fontId="26" fillId="10" borderId="66" xfId="0" applyFont="1" applyFill="1" applyBorder="1" applyAlignment="1">
      <alignment horizontal="center"/>
    </xf>
    <xf numFmtId="0" fontId="26" fillId="10" borderId="67" xfId="0" applyFont="1" applyFill="1" applyBorder="1" applyAlignment="1">
      <alignment horizontal="center" wrapText="1"/>
    </xf>
    <xf numFmtId="0" fontId="2" fillId="13" borderId="6" xfId="0" applyFont="1" applyFill="1" applyBorder="1" applyAlignment="1">
      <alignment horizontal="center"/>
    </xf>
    <xf numFmtId="0" fontId="69" fillId="12" borderId="68" xfId="0" applyFont="1" applyFill="1" applyBorder="1" applyAlignment="1">
      <alignment horizontal="center"/>
    </xf>
    <xf numFmtId="0" fontId="69" fillId="3" borderId="69" xfId="0" applyFont="1" applyFill="1" applyBorder="1" applyAlignment="1">
      <alignment horizontal="center"/>
    </xf>
    <xf numFmtId="0" fontId="69" fillId="4" borderId="69" xfId="0" applyFont="1" applyFill="1" applyBorder="1" applyAlignment="1">
      <alignment horizontal="center"/>
    </xf>
    <xf numFmtId="0" fontId="69" fillId="10" borderId="69" xfId="0" applyFont="1" applyFill="1" applyBorder="1" applyAlignment="1">
      <alignment horizontal="center"/>
    </xf>
    <xf numFmtId="0" fontId="2" fillId="12" borderId="69" xfId="0" applyFont="1" applyFill="1" applyBorder="1" applyAlignment="1">
      <alignment horizontal="center"/>
    </xf>
    <xf numFmtId="2" fontId="2" fillId="5" borderId="69" xfId="0" applyNumberFormat="1" applyFont="1" applyFill="1" applyBorder="1" applyAlignment="1">
      <alignment horizontal="center"/>
    </xf>
    <xf numFmtId="185" fontId="2" fillId="4" borderId="70" xfId="0" applyNumberFormat="1" applyFont="1" applyFill="1" applyBorder="1" applyAlignment="1">
      <alignment horizontal="center"/>
    </xf>
    <xf numFmtId="185" fontId="2" fillId="12" borderId="27" xfId="0" applyNumberFormat="1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69" fillId="12" borderId="15" xfId="0" applyFont="1" applyFill="1" applyBorder="1" applyAlignment="1">
      <alignment horizontal="center"/>
    </xf>
    <xf numFmtId="0" fontId="69" fillId="3" borderId="1" xfId="0" applyFont="1" applyFill="1" applyBorder="1" applyAlignment="1">
      <alignment horizontal="center"/>
    </xf>
    <xf numFmtId="0" fontId="69" fillId="4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85" fontId="2" fillId="12" borderId="1" xfId="0" applyNumberFormat="1" applyFont="1" applyFill="1" applyBorder="1" applyAlignment="1">
      <alignment horizontal="center"/>
    </xf>
    <xf numFmtId="185" fontId="2" fillId="4" borderId="71" xfId="0" applyNumberFormat="1" applyFont="1" applyFill="1" applyBorder="1" applyAlignment="1">
      <alignment horizontal="center"/>
    </xf>
    <xf numFmtId="0" fontId="0" fillId="14" borderId="6" xfId="0" applyFill="1" applyBorder="1" applyAlignment="1">
      <alignment/>
    </xf>
    <xf numFmtId="0" fontId="0" fillId="14" borderId="72" xfId="0" applyFill="1" applyBorder="1" applyAlignment="1">
      <alignment/>
    </xf>
    <xf numFmtId="0" fontId="69" fillId="12" borderId="73" xfId="0" applyFont="1" applyFill="1" applyBorder="1" applyAlignment="1">
      <alignment horizontal="center"/>
    </xf>
    <xf numFmtId="0" fontId="69" fillId="3" borderId="66" xfId="0" applyFont="1" applyFill="1" applyBorder="1" applyAlignment="1">
      <alignment horizontal="center"/>
    </xf>
    <xf numFmtId="0" fontId="69" fillId="4" borderId="66" xfId="0" applyFont="1" applyFill="1" applyBorder="1" applyAlignment="1">
      <alignment horizontal="center"/>
    </xf>
    <xf numFmtId="0" fontId="2" fillId="10" borderId="66" xfId="0" applyFont="1" applyFill="1" applyBorder="1" applyAlignment="1">
      <alignment horizontal="center"/>
    </xf>
    <xf numFmtId="185" fontId="2" fillId="12" borderId="66" xfId="0" applyNumberFormat="1" applyFont="1" applyFill="1" applyBorder="1" applyAlignment="1">
      <alignment horizontal="center"/>
    </xf>
    <xf numFmtId="185" fontId="2" fillId="4" borderId="74" xfId="0" applyNumberFormat="1" applyFont="1" applyFill="1" applyBorder="1" applyAlignment="1">
      <alignment horizontal="center"/>
    </xf>
    <xf numFmtId="185" fontId="2" fillId="12" borderId="30" xfId="0" applyNumberFormat="1" applyFont="1" applyFill="1" applyBorder="1" applyAlignment="1">
      <alignment horizontal="center"/>
    </xf>
    <xf numFmtId="185" fontId="0" fillId="0" borderId="0" xfId="0" applyNumberFormat="1" applyAlignment="1">
      <alignment/>
    </xf>
    <xf numFmtId="0" fontId="70" fillId="0" borderId="0" xfId="0" applyFon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Evolución CO</a:t>
            </a:r>
            <a:r>
              <a:rPr lang="en-US" cap="none" sz="1175" b="1" i="0" u="none" baseline="-25000"/>
              <a:t>2</a:t>
            </a:r>
            <a:r>
              <a:rPr lang="en-US" cap="none" sz="1175" b="1" i="0" u="none" baseline="0"/>
              <a:t> , 01-12-2000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915"/>
          <c:w val="0.83725"/>
          <c:h val="0.718"/>
        </c:manualLayout>
      </c:layout>
      <c:scatterChart>
        <c:scatterStyle val="lineMarker"/>
        <c:varyColors val="0"/>
        <c:ser>
          <c:idx val="0"/>
          <c:order val="0"/>
          <c:tx>
            <c:v>CO2 concentration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Diciembre!$G$3:$G$45</c:f>
              <c:numCache>
                <c:ptCount val="43"/>
                <c:pt idx="1">
                  <c:v>500</c:v>
                </c:pt>
              </c:numCache>
            </c:numRef>
          </c:yVal>
          <c:smooth val="0"/>
        </c:ser>
        <c:axId val="26303788"/>
        <c:axId val="35407501"/>
      </c:scatterChart>
      <c:valAx>
        <c:axId val="26303788"/>
        <c:scaling>
          <c:orientation val="minMax"/>
          <c:max val="0.7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35407501"/>
        <c:crosses val="autoZero"/>
        <c:crossBetween val="midCat"/>
        <c:dispUnits/>
        <c:majorUnit val="0.125"/>
      </c:valAx>
      <c:valAx>
        <c:axId val="35407501"/>
        <c:scaling>
          <c:orientation val="minMax"/>
          <c:max val="525"/>
          <c:min val="1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Concentración de CO</a:t>
                </a:r>
                <a:r>
                  <a:rPr lang="en-US" cap="none" sz="1000" b="1" i="0" u="none" baseline="-25000"/>
                  <a:t>2 </a:t>
                </a:r>
                <a:r>
                  <a:rPr lang="en-US" cap="none" sz="1000" b="1" i="0" u="none" baseline="0"/>
                  <a:t>(ppm)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6303788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Evolución de la fotosíntesis (sumidero CO</a:t>
            </a:r>
            <a:r>
              <a:rPr lang="en-US" cap="none" sz="925" b="1" i="0" u="none" baseline="-25000"/>
              <a:t>2</a:t>
            </a:r>
            <a:r>
              <a:rPr lang="en-US" cap="none" sz="925" b="1" i="0" u="none" baseline="0"/>
              <a:t> ), 10-04-2000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08875"/>
          <c:w val="0.926"/>
          <c:h val="0.89"/>
        </c:manualLayout>
      </c:layout>
      <c:scatterChart>
        <c:scatterStyle val="lineMarker"/>
        <c:varyColors val="0"/>
        <c:ser>
          <c:idx val="0"/>
          <c:order val="0"/>
          <c:tx>
            <c:v>Pn si C = 375 ppm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Abril!$B$3:$B$57</c:f>
              <c:strCache>
                <c:ptCount val="55"/>
                <c:pt idx="0">
                  <c:v>0.21875</c:v>
                </c:pt>
                <c:pt idx="1">
                  <c:v>0.22916666666666666</c:v>
                </c:pt>
                <c:pt idx="2">
                  <c:v>0.23958333333333334</c:v>
                </c:pt>
                <c:pt idx="3">
                  <c:v>0.25</c:v>
                </c:pt>
                <c:pt idx="4">
                  <c:v>0.2604166666666667</c:v>
                </c:pt>
                <c:pt idx="5">
                  <c:v>0.2708333333333333</c:v>
                </c:pt>
                <c:pt idx="6">
                  <c:v>0.28125</c:v>
                </c:pt>
                <c:pt idx="7">
                  <c:v>0.2916666666666667</c:v>
                </c:pt>
                <c:pt idx="8">
                  <c:v>0.3020833333333333</c:v>
                </c:pt>
                <c:pt idx="9">
                  <c:v>0.3125</c:v>
                </c:pt>
                <c:pt idx="10">
                  <c:v>0.3229166666666667</c:v>
                </c:pt>
                <c:pt idx="11">
                  <c:v>0.3333333333333333</c:v>
                </c:pt>
                <c:pt idx="12">
                  <c:v>0.34375</c:v>
                </c:pt>
                <c:pt idx="13">
                  <c:v>0.3541666666666667</c:v>
                </c:pt>
                <c:pt idx="14">
                  <c:v>0.3645833333333333</c:v>
                </c:pt>
                <c:pt idx="15">
                  <c:v>0.375</c:v>
                </c:pt>
                <c:pt idx="16">
                  <c:v>0.3854166666666667</c:v>
                </c:pt>
                <c:pt idx="17">
                  <c:v>0.3958333333333333</c:v>
                </c:pt>
                <c:pt idx="18">
                  <c:v>0.40625</c:v>
                </c:pt>
                <c:pt idx="19">
                  <c:v>0.4166666666666667</c:v>
                </c:pt>
                <c:pt idx="20">
                  <c:v>0.4270833333333333</c:v>
                </c:pt>
                <c:pt idx="21">
                  <c:v>0.4375</c:v>
                </c:pt>
                <c:pt idx="22">
                  <c:v>0.4479166666666667</c:v>
                </c:pt>
                <c:pt idx="23">
                  <c:v>0.4583333333333333</c:v>
                </c:pt>
                <c:pt idx="24">
                  <c:v>0.46875</c:v>
                </c:pt>
                <c:pt idx="25">
                  <c:v>0.4791666666666667</c:v>
                </c:pt>
                <c:pt idx="26">
                  <c:v>0.4895833333333333</c:v>
                </c:pt>
                <c:pt idx="27">
                  <c:v>0.5</c:v>
                </c:pt>
                <c:pt idx="28">
                  <c:v>0.5104166666666666</c:v>
                </c:pt>
                <c:pt idx="29">
                  <c:v>0.5208333333333334</c:v>
                </c:pt>
                <c:pt idx="30">
                  <c:v>0.53125</c:v>
                </c:pt>
                <c:pt idx="31">
                  <c:v>0.5416666666666666</c:v>
                </c:pt>
                <c:pt idx="32">
                  <c:v>0.5520833333333334</c:v>
                </c:pt>
                <c:pt idx="33">
                  <c:v>0.5625</c:v>
                </c:pt>
                <c:pt idx="34">
                  <c:v>0.5729166666666666</c:v>
                </c:pt>
                <c:pt idx="35">
                  <c:v>0.5833333333333334</c:v>
                </c:pt>
                <c:pt idx="36">
                  <c:v>0.59375</c:v>
                </c:pt>
                <c:pt idx="37">
                  <c:v>0.6041666666666666</c:v>
                </c:pt>
                <c:pt idx="38">
                  <c:v>0.6145833333333334</c:v>
                </c:pt>
                <c:pt idx="39">
                  <c:v>0.625</c:v>
                </c:pt>
                <c:pt idx="40">
                  <c:v>0.6354166666666666</c:v>
                </c:pt>
                <c:pt idx="41">
                  <c:v>0.6458333333333334</c:v>
                </c:pt>
                <c:pt idx="42">
                  <c:v>0.65625</c:v>
                </c:pt>
                <c:pt idx="43">
                  <c:v>0.6666666666666666</c:v>
                </c:pt>
                <c:pt idx="44">
                  <c:v>0.6770833333333334</c:v>
                </c:pt>
                <c:pt idx="45">
                  <c:v>0.6875</c:v>
                </c:pt>
                <c:pt idx="46">
                  <c:v>0.6979166666666666</c:v>
                </c:pt>
                <c:pt idx="47">
                  <c:v>0.7083333333333334</c:v>
                </c:pt>
                <c:pt idx="48">
                  <c:v>0.71875</c:v>
                </c:pt>
                <c:pt idx="49">
                  <c:v>0.7291666666666666</c:v>
                </c:pt>
                <c:pt idx="50">
                  <c:v>0.7395833333333334</c:v>
                </c:pt>
                <c:pt idx="51">
                  <c:v>0.75</c:v>
                </c:pt>
                <c:pt idx="52">
                  <c:v>0.7604166666666666</c:v>
                </c:pt>
                <c:pt idx="53">
                  <c:v>0.7708333333333334</c:v>
                </c:pt>
                <c:pt idx="54">
                  <c:v>0.78125</c:v>
                </c:pt>
              </c:strCache>
            </c:strRef>
          </c:xVal>
          <c:yVal>
            <c:numRef>
              <c:f>Abril!$L$3:$L$57</c:f>
              <c:numCache>
                <c:ptCount val="55"/>
              </c:numCache>
            </c:numRef>
          </c:yVal>
          <c:smooth val="0"/>
        </c:ser>
        <c:ser>
          <c:idx val="1"/>
          <c:order val="1"/>
          <c:tx>
            <c:v>Pn sin CO2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Abril!$B$3:$B$57</c:f>
              <c:strCache>
                <c:ptCount val="55"/>
                <c:pt idx="0">
                  <c:v>0.21875</c:v>
                </c:pt>
                <c:pt idx="1">
                  <c:v>0.22916666666666666</c:v>
                </c:pt>
                <c:pt idx="2">
                  <c:v>0.23958333333333334</c:v>
                </c:pt>
                <c:pt idx="3">
                  <c:v>0.25</c:v>
                </c:pt>
                <c:pt idx="4">
                  <c:v>0.2604166666666667</c:v>
                </c:pt>
                <c:pt idx="5">
                  <c:v>0.2708333333333333</c:v>
                </c:pt>
                <c:pt idx="6">
                  <c:v>0.28125</c:v>
                </c:pt>
                <c:pt idx="7">
                  <c:v>0.2916666666666667</c:v>
                </c:pt>
                <c:pt idx="8">
                  <c:v>0.3020833333333333</c:v>
                </c:pt>
                <c:pt idx="9">
                  <c:v>0.3125</c:v>
                </c:pt>
                <c:pt idx="10">
                  <c:v>0.3229166666666667</c:v>
                </c:pt>
                <c:pt idx="11">
                  <c:v>0.3333333333333333</c:v>
                </c:pt>
                <c:pt idx="12">
                  <c:v>0.34375</c:v>
                </c:pt>
                <c:pt idx="13">
                  <c:v>0.3541666666666667</c:v>
                </c:pt>
                <c:pt idx="14">
                  <c:v>0.3645833333333333</c:v>
                </c:pt>
                <c:pt idx="15">
                  <c:v>0.375</c:v>
                </c:pt>
                <c:pt idx="16">
                  <c:v>0.3854166666666667</c:v>
                </c:pt>
                <c:pt idx="17">
                  <c:v>0.3958333333333333</c:v>
                </c:pt>
                <c:pt idx="18">
                  <c:v>0.40625</c:v>
                </c:pt>
                <c:pt idx="19">
                  <c:v>0.4166666666666667</c:v>
                </c:pt>
                <c:pt idx="20">
                  <c:v>0.4270833333333333</c:v>
                </c:pt>
                <c:pt idx="21">
                  <c:v>0.4375</c:v>
                </c:pt>
                <c:pt idx="22">
                  <c:v>0.4479166666666667</c:v>
                </c:pt>
                <c:pt idx="23">
                  <c:v>0.4583333333333333</c:v>
                </c:pt>
                <c:pt idx="24">
                  <c:v>0.46875</c:v>
                </c:pt>
                <c:pt idx="25">
                  <c:v>0.4791666666666667</c:v>
                </c:pt>
                <c:pt idx="26">
                  <c:v>0.4895833333333333</c:v>
                </c:pt>
                <c:pt idx="27">
                  <c:v>0.5</c:v>
                </c:pt>
                <c:pt idx="28">
                  <c:v>0.5104166666666666</c:v>
                </c:pt>
                <c:pt idx="29">
                  <c:v>0.5208333333333334</c:v>
                </c:pt>
                <c:pt idx="30">
                  <c:v>0.53125</c:v>
                </c:pt>
                <c:pt idx="31">
                  <c:v>0.5416666666666666</c:v>
                </c:pt>
                <c:pt idx="32">
                  <c:v>0.5520833333333334</c:v>
                </c:pt>
                <c:pt idx="33">
                  <c:v>0.5625</c:v>
                </c:pt>
                <c:pt idx="34">
                  <c:v>0.5729166666666666</c:v>
                </c:pt>
                <c:pt idx="35">
                  <c:v>0.5833333333333334</c:v>
                </c:pt>
                <c:pt idx="36">
                  <c:v>0.59375</c:v>
                </c:pt>
                <c:pt idx="37">
                  <c:v>0.6041666666666666</c:v>
                </c:pt>
                <c:pt idx="38">
                  <c:v>0.6145833333333334</c:v>
                </c:pt>
                <c:pt idx="39">
                  <c:v>0.625</c:v>
                </c:pt>
                <c:pt idx="40">
                  <c:v>0.6354166666666666</c:v>
                </c:pt>
                <c:pt idx="41">
                  <c:v>0.6458333333333334</c:v>
                </c:pt>
                <c:pt idx="42">
                  <c:v>0.65625</c:v>
                </c:pt>
                <c:pt idx="43">
                  <c:v>0.6666666666666666</c:v>
                </c:pt>
                <c:pt idx="44">
                  <c:v>0.6770833333333334</c:v>
                </c:pt>
                <c:pt idx="45">
                  <c:v>0.6875</c:v>
                </c:pt>
                <c:pt idx="46">
                  <c:v>0.6979166666666666</c:v>
                </c:pt>
                <c:pt idx="47">
                  <c:v>0.7083333333333334</c:v>
                </c:pt>
                <c:pt idx="48">
                  <c:v>0.71875</c:v>
                </c:pt>
                <c:pt idx="49">
                  <c:v>0.7291666666666666</c:v>
                </c:pt>
                <c:pt idx="50">
                  <c:v>0.7395833333333334</c:v>
                </c:pt>
                <c:pt idx="51">
                  <c:v>0.75</c:v>
                </c:pt>
                <c:pt idx="52">
                  <c:v>0.7604166666666666</c:v>
                </c:pt>
                <c:pt idx="53">
                  <c:v>0.7708333333333334</c:v>
                </c:pt>
                <c:pt idx="54">
                  <c:v>0.78125</c:v>
                </c:pt>
              </c:strCache>
            </c:strRef>
          </c:xVal>
          <c:yVal>
            <c:numRef>
              <c:f>Abril!$I$3:$I$57</c:f>
              <c:numCache>
                <c:ptCount val="55"/>
              </c:numCache>
            </c:numRef>
          </c:yVal>
          <c:smooth val="0"/>
        </c:ser>
        <c:axId val="27582384"/>
        <c:axId val="46914865"/>
      </c:scatterChart>
      <c:valAx>
        <c:axId val="27582384"/>
        <c:scaling>
          <c:orientation val="minMax"/>
          <c:max val="0.7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249"/>
              <c:y val="0.09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46914865"/>
        <c:crosses val="autoZero"/>
        <c:crossBetween val="midCat"/>
        <c:dispUnits/>
        <c:majorUnit val="0.125"/>
      </c:valAx>
      <c:valAx>
        <c:axId val="46914865"/>
        <c:scaling>
          <c:orientation val="minMax"/>
          <c:max val="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</a:t>
                </a:r>
                <a:r>
                  <a:rPr lang="en-US" cap="none" sz="1000" b="1" i="0" u="none" baseline="-25000"/>
                  <a:t>n</a:t>
                </a:r>
                <a:r>
                  <a:rPr lang="en-US" cap="none" sz="1000" b="1" i="0" u="none" baseline="0"/>
                  <a:t> (g cada 15')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27582384"/>
        <c:crosses val="autoZero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05"/>
          <c:y val="0.2325"/>
          <c:w val="0.49375"/>
          <c:h val="0.07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4375"/>
          <c:w val="0.85725"/>
          <c:h val="0.85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Simulserre!$C$7:$C$20</c:f>
              <c:numCache/>
            </c:numRef>
          </c:xVal>
          <c:yVal>
            <c:numRef>
              <c:f>Simulserre!$F$7:$F$20</c:f>
              <c:numCache/>
            </c:numRef>
          </c:yVal>
          <c:smooth val="1"/>
        </c:ser>
        <c:axId val="19580602"/>
        <c:axId val="42007691"/>
      </c:scatterChart>
      <c:scatterChart>
        <c:scatterStyle val="lineMarker"/>
        <c:varyColors val="0"/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Simulserre!$C$7:$C$20</c:f>
              <c:numCache/>
            </c:numRef>
          </c:xVal>
          <c:yVal>
            <c:numRef>
              <c:f>Simulserre!$E$7:$E$20</c:f>
              <c:numCache/>
            </c:numRef>
          </c:yVal>
          <c:smooth val="0"/>
        </c:ser>
        <c:axId val="42524900"/>
        <c:axId val="47179781"/>
      </c:scatterChart>
      <c:valAx>
        <c:axId val="19580602"/>
        <c:scaling>
          <c:orientation val="minMax"/>
          <c:max val="12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42007691"/>
        <c:crosses val="autoZero"/>
        <c:crossBetween val="midCat"/>
        <c:dispUnits/>
        <c:majorUnit val="200"/>
      </c:valAx>
      <c:valAx>
        <c:axId val="4200769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</a:t>
                </a:r>
                <a:r>
                  <a:rPr lang="en-US" cap="none" sz="1000" b="0" i="0" u="none" baseline="0"/>
                  <a:t> (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kg/m</a:t>
                </a:r>
                <a:r>
                  <a:rPr lang="en-US" cap="none" sz="1000" b="0" i="0" u="none" baseline="30000"/>
                  <a:t>2</a:t>
                </a:r>
                <a:r>
                  <a:rPr lang="en-US" cap="none" sz="10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0602"/>
        <c:crosses val="autoZero"/>
        <c:crossBetween val="midCat"/>
        <c:dispUnits/>
        <c:majorUnit val="10"/>
      </c:valAx>
      <c:valAx>
        <c:axId val="42524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>
            <c:manualLayout>
              <c:xMode val="factor"/>
              <c:yMode val="factor"/>
              <c:x val="0.2782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47179781"/>
        <c:crosses val="max"/>
        <c:crossBetween val="midCat"/>
        <c:dispUnits/>
      </c:valAx>
      <c:valAx>
        <c:axId val="47179781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Consumo CO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(kg/m</a:t>
                </a:r>
                <a:r>
                  <a:rPr lang="en-US" cap="none" sz="100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2524900"/>
        <c:crosses val="max"/>
        <c:crossBetween val="midCat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355"/>
          <c:w val="0.92275"/>
          <c:h val="0.8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3"/>
            <c:forward val="0.2"/>
            <c:backward val="0.2"/>
            <c:dispEq val="0"/>
            <c:dispRSqr val="0"/>
          </c:trendline>
          <c:xVal>
            <c:numRef>
              <c:f>Simulserre!$C$7:$C$20</c:f>
              <c:numCache/>
            </c:numRef>
          </c:xVal>
          <c:yVal>
            <c:numRef>
              <c:f>Simulserre!$I$7:$I$20</c:f>
              <c:numCache/>
            </c:numRef>
          </c:yVal>
          <c:smooth val="0"/>
        </c:ser>
        <c:axId val="21964846"/>
        <c:axId val="63465887"/>
      </c:scatterChart>
      <c:valAx>
        <c:axId val="21964846"/>
        <c:scaling>
          <c:orientation val="minMax"/>
          <c:max val="12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 X = CO</a:t>
                </a:r>
                <a:r>
                  <a:rPr lang="en-US" cap="none" sz="95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65887"/>
        <c:crossesAt val="-0.8"/>
        <c:crossBetween val="midCat"/>
        <c:dispUnits/>
        <c:majorUnit val="200"/>
      </c:valAx>
      <c:valAx>
        <c:axId val="63465887"/>
        <c:scaling>
          <c:orientation val="minMax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Y= Ganancia-Coste CO</a:t>
                </a:r>
                <a:r>
                  <a:rPr lang="en-US" cap="none" sz="950" b="0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 (€/m</a:t>
                </a:r>
                <a:r>
                  <a:rPr lang="en-US" cap="none" sz="950" b="0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9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64846"/>
        <c:crossesAt val="-0.8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Evolución Balance </a:t>
            </a:r>
            <a:r>
              <a:rPr lang="en-US" cap="none" sz="1175" b="1" i="0" u="none" baseline="0"/>
              <a:t>, 01-12-2000</a:t>
            </a:r>
          </a:p>
        </c:rich>
      </c:tx>
      <c:layout>
        <c:manualLayout>
          <c:xMode val="factor"/>
          <c:yMode val="factor"/>
          <c:x val="-0.002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605"/>
          <c:w val="0.9405"/>
          <c:h val="0.75475"/>
        </c:manualLayout>
      </c:layout>
      <c:scatterChart>
        <c:scatterStyle val="lineMarker"/>
        <c:varyColors val="0"/>
        <c:ser>
          <c:idx val="0"/>
          <c:order val="0"/>
          <c:tx>
            <c:v>Cantitad CO2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Diciembre!$H$3:$H$45</c:f>
              <c:numCache>
                <c:ptCount val="43"/>
                <c:pt idx="1">
                  <c:v>3430</c:v>
                </c:pt>
                <c:pt idx="2">
                  <c:v>3214.2784034521214</c:v>
                </c:pt>
                <c:pt idx="3">
                  <c:v>3021.4281988787725</c:v>
                </c:pt>
                <c:pt idx="4">
                  <c:v>2774.9428644301925</c:v>
                </c:pt>
                <c:pt idx="5">
                  <c:v>2557.896412999625</c:v>
                </c:pt>
                <c:pt idx="6">
                  <c:v>2339.447272493897</c:v>
                </c:pt>
                <c:pt idx="7">
                  <c:v>2123.987423135415</c:v>
                </c:pt>
                <c:pt idx="8">
                  <c:v>1896.436839422564</c:v>
                </c:pt>
                <c:pt idx="9">
                  <c:v>1735.4182686193378</c:v>
                </c:pt>
                <c:pt idx="10">
                  <c:v>1677.4039095334856</c:v>
                </c:pt>
                <c:pt idx="11">
                  <c:v>1658.629227718678</c:v>
                </c:pt>
                <c:pt idx="12">
                  <c:v>1535.6820079859851</c:v>
                </c:pt>
                <c:pt idx="13">
                  <c:v>1392.419961216884</c:v>
                </c:pt>
                <c:pt idx="14">
                  <c:v>1296.3649883431083</c:v>
                </c:pt>
                <c:pt idx="15">
                  <c:v>1210.991675385738</c:v>
                </c:pt>
                <c:pt idx="16">
                  <c:v>1250.1889609829084</c:v>
                </c:pt>
                <c:pt idx="17">
                  <c:v>1305.2231740495104</c:v>
                </c:pt>
                <c:pt idx="18">
                  <c:v>1136.8448428317504</c:v>
                </c:pt>
                <c:pt idx="19">
                  <c:v>923.2609065248754</c:v>
                </c:pt>
                <c:pt idx="20">
                  <c:v>964.6241668098636</c:v>
                </c:pt>
                <c:pt idx="21">
                  <c:v>1051.6847597751032</c:v>
                </c:pt>
                <c:pt idx="22">
                  <c:v>1037.957395302691</c:v>
                </c:pt>
                <c:pt idx="23">
                  <c:v>1015.8158583076151</c:v>
                </c:pt>
                <c:pt idx="24">
                  <c:v>1104.6257632306247</c:v>
                </c:pt>
                <c:pt idx="25">
                  <c:v>1197.763880229846</c:v>
                </c:pt>
                <c:pt idx="26">
                  <c:v>1120.1862781050718</c:v>
                </c:pt>
                <c:pt idx="27">
                  <c:v>1023.1293066089986</c:v>
                </c:pt>
                <c:pt idx="28">
                  <c:v>1069.5249129408298</c:v>
                </c:pt>
                <c:pt idx="29">
                  <c:v>1140.3471958528942</c:v>
                </c:pt>
                <c:pt idx="30">
                  <c:v>1229.153548979668</c:v>
                </c:pt>
                <c:pt idx="31">
                  <c:v>1324.6439147462766</c:v>
                </c:pt>
                <c:pt idx="32">
                  <c:v>1399.30093462832</c:v>
                </c:pt>
                <c:pt idx="33">
                  <c:v>1489.0827795180123</c:v>
                </c:pt>
                <c:pt idx="34">
                  <c:v>1544.8388571100031</c:v>
                </c:pt>
                <c:pt idx="35">
                  <c:v>1612.75518106253</c:v>
                </c:pt>
                <c:pt idx="36">
                  <c:v>1783.8980291827427</c:v>
                </c:pt>
                <c:pt idx="37">
                  <c:v>2017.2534149480227</c:v>
                </c:pt>
                <c:pt idx="38">
                  <c:v>2199.9334378636986</c:v>
                </c:pt>
                <c:pt idx="39">
                  <c:v>2362.180351938127</c:v>
                </c:pt>
                <c:pt idx="40">
                  <c:v>2460.2956426098854</c:v>
                </c:pt>
                <c:pt idx="41">
                  <c:v>2541.8819899710757</c:v>
                </c:pt>
                <c:pt idx="42">
                  <c:v>2607.1141690438594</c:v>
                </c:pt>
              </c:numCache>
            </c:numRef>
          </c:yVal>
          <c:smooth val="0"/>
        </c:ser>
        <c:axId val="50232054"/>
        <c:axId val="49435303"/>
      </c:scatterChart>
      <c:valAx>
        <c:axId val="50232054"/>
        <c:scaling>
          <c:orientation val="minMax"/>
          <c:max val="0.7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49435303"/>
        <c:crosses val="autoZero"/>
        <c:crossBetween val="midCat"/>
        <c:dispUnits/>
        <c:majorUnit val="0.125"/>
      </c:valAx>
      <c:valAx>
        <c:axId val="4943530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Balance de CO</a:t>
                </a:r>
                <a:r>
                  <a:rPr lang="en-US" cap="none" sz="875" b="1" i="0" u="none" baseline="-25000"/>
                  <a:t>2</a:t>
                </a:r>
                <a:r>
                  <a:rPr lang="en-US" cap="none" sz="875" b="1" i="0" u="none" baseline="0"/>
                  <a:t> del aire (g) 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50232054"/>
        <c:crosses val="autoZero"/>
        <c:crossBetween val="midCat"/>
        <c:dispUnits/>
        <c:majorUnit val="10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Evolución fuente-sumidero </a:t>
            </a:r>
            <a:r>
              <a:rPr lang="en-US" cap="none" sz="1175" b="1" i="0" u="none" baseline="0"/>
              <a:t>, 01-12-2000</a:t>
            </a:r>
          </a:p>
        </c:rich>
      </c:tx>
      <c:layout>
        <c:manualLayout>
          <c:xMode val="factor"/>
          <c:yMode val="factor"/>
          <c:x val="-0.002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2005"/>
          <c:w val="0.8352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Pn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Diciembre!$I$4:$I$45</c:f>
              <c:numCache>
                <c:ptCount val="42"/>
              </c:numCache>
            </c:numRef>
          </c:yVal>
          <c:smooth val="0"/>
        </c:ser>
        <c:ser>
          <c:idx val="1"/>
          <c:order val="1"/>
          <c:tx>
            <c:v>Infiltración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Diciembre!$J$3:$J$45</c:f>
              <c:numCache>
                <c:ptCount val="43"/>
              </c:numCache>
            </c:numRef>
          </c:yVal>
          <c:smooth val="0"/>
        </c:ser>
        <c:axId val="42264544"/>
        <c:axId val="44836577"/>
      </c:scatterChart>
      <c:valAx>
        <c:axId val="42264544"/>
        <c:scaling>
          <c:orientation val="minMax"/>
          <c:max val="0.7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Hora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44836577"/>
        <c:crosses val="autoZero"/>
        <c:crossBetween val="midCat"/>
        <c:dispUnits/>
        <c:majorUnit val="0.125"/>
      </c:valAx>
      <c:valAx>
        <c:axId val="44836577"/>
        <c:scaling>
          <c:orientation val="minMax"/>
          <c:max val="1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/>
                  <a:t>Intercambio de CO</a:t>
                </a:r>
                <a:r>
                  <a:rPr lang="en-US" cap="none" sz="950" b="1" i="0" u="none" baseline="-25000"/>
                  <a:t>2</a:t>
                </a:r>
                <a:r>
                  <a:rPr lang="en-US" cap="none" sz="950" b="1" i="0" u="none" baseline="0"/>
                  <a:t> (g cada 15')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/>
            </a:pPr>
          </a:p>
        </c:txPr>
        <c:crossAx val="42264544"/>
        <c:crosses val="autoZero"/>
        <c:crossBetween val="midCat"/>
        <c:dispUnits/>
        <c:majorUnit val="25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5525"/>
          <c:y val="0.11275"/>
          <c:w val="0.49375"/>
          <c:h val="0.072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Evolución Pn , 01-12-2000</a:t>
            </a:r>
          </a:p>
        </c:rich>
      </c:tx>
      <c:layout>
        <c:manualLayout>
          <c:xMode val="factor"/>
          <c:yMode val="factor"/>
          <c:x val="-0.01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266"/>
          <c:w val="0.93"/>
          <c:h val="0.70875"/>
        </c:manualLayout>
      </c:layout>
      <c:scatterChart>
        <c:scatterStyle val="lineMarker"/>
        <c:varyColors val="0"/>
        <c:ser>
          <c:idx val="0"/>
          <c:order val="0"/>
          <c:tx>
            <c:v>Pn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Diciembre!$I$3:$I$45</c:f>
              <c:numCache>
                <c:ptCount val="43"/>
              </c:numCache>
            </c:numRef>
          </c:yVal>
          <c:smooth val="0"/>
        </c:ser>
        <c:ser>
          <c:idx val="1"/>
          <c:order val="1"/>
          <c:tx>
            <c:v>Pn si C = 375 ppm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Diciembre!$L$3:$L$45</c:f>
              <c:numCache>
                <c:ptCount val="43"/>
              </c:numCache>
            </c:numRef>
          </c:yVal>
          <c:smooth val="0"/>
        </c:ser>
        <c:ser>
          <c:idx val="2"/>
          <c:order val="2"/>
          <c:tx>
            <c:v>Pn si C = 500 ppm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Diciembre!$N$3:$N$45</c:f>
              <c:numCache>
                <c:ptCount val="43"/>
              </c:numCache>
            </c:numRef>
          </c:yVal>
          <c:smooth val="0"/>
        </c:ser>
        <c:ser>
          <c:idx val="3"/>
          <c:order val="3"/>
          <c:tx>
            <c:v>Pn si C = 750ppm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Diciembre!$P$3:$P$45</c:f>
              <c:numCache>
                <c:ptCount val="43"/>
              </c:numCache>
            </c:numRef>
          </c:yVal>
          <c:smooth val="0"/>
        </c:ser>
        <c:ser>
          <c:idx val="4"/>
          <c:order val="4"/>
          <c:tx>
            <c:v>Pn si C = 1000 ppm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Diciembre!$R$3:$R$45</c:f>
              <c:numCache>
                <c:ptCount val="43"/>
              </c:numCache>
            </c:numRef>
          </c:yVal>
          <c:smooth val="0"/>
        </c:ser>
        <c:ser>
          <c:idx val="5"/>
          <c:order val="5"/>
          <c:tx>
            <c:v>Pn si C = 1500 ppm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Diciembre!$T$4:$T$45</c:f>
              <c:numCache>
                <c:ptCount val="42"/>
              </c:numCache>
            </c:numRef>
          </c:yVal>
          <c:smooth val="0"/>
        </c:ser>
        <c:axId val="876010"/>
        <c:axId val="7884091"/>
      </c:scatterChart>
      <c:valAx>
        <c:axId val="876010"/>
        <c:scaling>
          <c:orientation val="minMax"/>
          <c:max val="0.7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2545"/>
              <c:y val="0.02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7884091"/>
        <c:crosses val="autoZero"/>
        <c:crossBetween val="midCat"/>
        <c:dispUnits/>
        <c:majorUnit val="0.125"/>
      </c:valAx>
      <c:valAx>
        <c:axId val="7884091"/>
        <c:scaling>
          <c:orientation val="minMax"/>
          <c:max val="4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P</a:t>
                </a:r>
                <a:r>
                  <a:rPr lang="en-US" cap="none" sz="1175" b="1" i="0" u="none" baseline="-25000"/>
                  <a:t>n</a:t>
                </a:r>
                <a:r>
                  <a:rPr lang="en-US" cap="none" sz="1175" b="1" i="0" u="none" baseline="0"/>
                  <a:t> (g cada 15')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876010"/>
        <c:crosses val="autoZero"/>
        <c:crossBetween val="midCat"/>
        <c:dispUnits/>
        <c:majorUnit val="4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755"/>
          <c:w val="0.49475"/>
          <c:h val="0.17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Enriquecimiento carbónico</a:t>
            </a:r>
            <a:r>
              <a:rPr lang="en-US" cap="none" sz="1175" b="1" i="0" u="none" baseline="0"/>
              <a:t>, 01-12-2000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25075"/>
          <c:w val="0.8165"/>
          <c:h val="0.6585"/>
        </c:manualLayout>
      </c:layout>
      <c:scatterChart>
        <c:scatterStyle val="lineMarker"/>
        <c:varyColors val="0"/>
        <c:ser>
          <c:idx val="1"/>
          <c:order val="0"/>
          <c:tx>
            <c:v> C = 375 ppm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Diciembre!$M$3:$M$45</c:f>
              <c:numCache>
                <c:ptCount val="43"/>
              </c:numCache>
            </c:numRef>
          </c:yVal>
          <c:smooth val="0"/>
        </c:ser>
        <c:ser>
          <c:idx val="2"/>
          <c:order val="1"/>
          <c:tx>
            <c:v>C = 500 ppm</c:v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Diciembre!$O$3:$O$45</c:f>
              <c:numCache>
                <c:ptCount val="43"/>
              </c:numCache>
            </c:numRef>
          </c:yVal>
          <c:smooth val="0"/>
        </c:ser>
        <c:ser>
          <c:idx val="3"/>
          <c:order val="2"/>
          <c:tx>
            <c:v> C = 750ppm</c:v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Diciembre!$Q$3:$Q$45</c:f>
              <c:numCache>
                <c:ptCount val="43"/>
              </c:numCache>
            </c:numRef>
          </c:yVal>
          <c:smooth val="0"/>
        </c:ser>
        <c:ser>
          <c:idx val="4"/>
          <c:order val="3"/>
          <c:tx>
            <c:v>C = 1000 ppm</c:v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660066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Diciembre!$S$3:$S$45</c:f>
              <c:numCache>
                <c:ptCount val="43"/>
              </c:numCache>
            </c:numRef>
          </c:yVal>
          <c:smooth val="0"/>
        </c:ser>
        <c:ser>
          <c:idx val="0"/>
          <c:order val="4"/>
          <c:tx>
            <c:v>C = 1500 ppm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Diciembre!$B$3:$B$45</c:f>
              <c:strCache>
                <c:ptCount val="43"/>
                <c:pt idx="0">
                  <c:v>0.2916666666666667</c:v>
                </c:pt>
                <c:pt idx="1">
                  <c:v>0.3020833333333333</c:v>
                </c:pt>
                <c:pt idx="2">
                  <c:v>0.3125</c:v>
                </c:pt>
                <c:pt idx="3">
                  <c:v>0.3229166666666667</c:v>
                </c:pt>
                <c:pt idx="4">
                  <c:v>0.3333333333333333</c:v>
                </c:pt>
                <c:pt idx="5">
                  <c:v>0.34375</c:v>
                </c:pt>
                <c:pt idx="6">
                  <c:v>0.3541666666666667</c:v>
                </c:pt>
                <c:pt idx="7">
                  <c:v>0.3645833333333333</c:v>
                </c:pt>
                <c:pt idx="8">
                  <c:v>0.375</c:v>
                </c:pt>
                <c:pt idx="9">
                  <c:v>0.3854166666666667</c:v>
                </c:pt>
                <c:pt idx="10">
                  <c:v>0.3958333333333333</c:v>
                </c:pt>
                <c:pt idx="11">
                  <c:v>0.40625</c:v>
                </c:pt>
                <c:pt idx="12">
                  <c:v>0.4166666666666667</c:v>
                </c:pt>
                <c:pt idx="13">
                  <c:v>0.4270833333333333</c:v>
                </c:pt>
                <c:pt idx="14">
                  <c:v>0.4375</c:v>
                </c:pt>
                <c:pt idx="15">
                  <c:v>0.4479166666666667</c:v>
                </c:pt>
                <c:pt idx="16">
                  <c:v>0.4583333333333333</c:v>
                </c:pt>
                <c:pt idx="17">
                  <c:v>0.46875</c:v>
                </c:pt>
                <c:pt idx="18">
                  <c:v>0.4791666666666667</c:v>
                </c:pt>
                <c:pt idx="19">
                  <c:v>0.4895833333333333</c:v>
                </c:pt>
                <c:pt idx="20">
                  <c:v>0.5</c:v>
                </c:pt>
                <c:pt idx="21">
                  <c:v>0.5104166666666666</c:v>
                </c:pt>
                <c:pt idx="22">
                  <c:v>0.5208333333333334</c:v>
                </c:pt>
                <c:pt idx="23">
                  <c:v>0.53125</c:v>
                </c:pt>
                <c:pt idx="24">
                  <c:v>0.5416666666666666</c:v>
                </c:pt>
                <c:pt idx="25">
                  <c:v>0.5520833333333334</c:v>
                </c:pt>
                <c:pt idx="26">
                  <c:v>0.5625</c:v>
                </c:pt>
                <c:pt idx="27">
                  <c:v>0.5729166666666666</c:v>
                </c:pt>
                <c:pt idx="28">
                  <c:v>0.5833333333333334</c:v>
                </c:pt>
                <c:pt idx="29">
                  <c:v>0.59375</c:v>
                </c:pt>
                <c:pt idx="30">
                  <c:v>0.6041666666666666</c:v>
                </c:pt>
                <c:pt idx="31">
                  <c:v>0.6145833333333334</c:v>
                </c:pt>
                <c:pt idx="32">
                  <c:v>0.625</c:v>
                </c:pt>
                <c:pt idx="33">
                  <c:v>0.6354166666666666</c:v>
                </c:pt>
                <c:pt idx="34">
                  <c:v>0.6458333333333334</c:v>
                </c:pt>
                <c:pt idx="35">
                  <c:v>0.65625</c:v>
                </c:pt>
                <c:pt idx="36">
                  <c:v>0.6666666666666666</c:v>
                </c:pt>
                <c:pt idx="37">
                  <c:v>0.6770833333333334</c:v>
                </c:pt>
                <c:pt idx="38">
                  <c:v>0.6875</c:v>
                </c:pt>
                <c:pt idx="39">
                  <c:v>0.6979166666666666</c:v>
                </c:pt>
                <c:pt idx="40">
                  <c:v>0.7083333333333334</c:v>
                </c:pt>
                <c:pt idx="41">
                  <c:v>0.71875</c:v>
                </c:pt>
                <c:pt idx="42">
                  <c:v>0.7291666666666666</c:v>
                </c:pt>
              </c:strCache>
            </c:strRef>
          </c:xVal>
          <c:yVal>
            <c:numRef>
              <c:f>Diciembre!$U$3:$U$45</c:f>
              <c:numCache>
                <c:ptCount val="43"/>
              </c:numCache>
            </c:numRef>
          </c:yVal>
          <c:smooth val="0"/>
        </c:ser>
        <c:axId val="3847956"/>
        <c:axId val="34631605"/>
      </c:scatterChart>
      <c:valAx>
        <c:axId val="3847956"/>
        <c:scaling>
          <c:orientation val="minMax"/>
          <c:max val="0.75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4631605"/>
        <c:crosses val="autoZero"/>
        <c:crossBetween val="midCat"/>
        <c:dispUnits/>
        <c:majorUnit val="0.125"/>
      </c:valAx>
      <c:valAx>
        <c:axId val="34631605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Consumo CO</a:t>
                </a:r>
                <a:r>
                  <a:rPr lang="en-US" cap="none" sz="900" b="1" i="0" u="none" baseline="-25000"/>
                  <a:t>2</a:t>
                </a:r>
                <a:r>
                  <a:rPr lang="en-US" cap="none" sz="900" b="1" i="0" u="none" baseline="0"/>
                  <a:t> (g cada 15')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847956"/>
        <c:crosses val="autoZero"/>
        <c:crossBetween val="midCat"/>
        <c:dispUnits/>
        <c:majorUnit val="2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075"/>
          <c:y val="0.11275"/>
          <c:w val="0.49375"/>
          <c:h val="0.13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"/>
          <c:w val="0.862"/>
          <c:h val="0.9065"/>
        </c:manualLayout>
      </c:layout>
      <c:lineChart>
        <c:grouping val="standard"/>
        <c:varyColors val="0"/>
        <c:ser>
          <c:idx val="0"/>
          <c:order val="0"/>
          <c:tx>
            <c:v>Delta Pn ( 0.8 €/kg)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339966"/>
                </a:solidFill>
              </a:ln>
            </c:spPr>
            <c:trendlineType val="log"/>
            <c:dispEq val="0"/>
            <c:dispRSqr val="0"/>
          </c:trendline>
          <c:cat>
            <c:numRef>
              <c:f>Diciembre!$P$52:$P$57</c:f>
              <c:numCache>
                <c:ptCount val="6"/>
              </c:numCache>
            </c:numRef>
          </c:cat>
          <c:val>
            <c:numRef>
              <c:f>Diciembre!$U$52:$U$57</c:f>
              <c:numCache>
                <c:ptCount val="6"/>
              </c:numCache>
            </c:numRef>
          </c:val>
          <c:smooth val="0"/>
        </c:ser>
        <c:ser>
          <c:idx val="1"/>
          <c:order val="2"/>
          <c:tx>
            <c:v>Delta Pn (1,0 €/kg)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og"/>
            <c:dispEq val="0"/>
            <c:dispRSqr val="0"/>
          </c:trendline>
          <c:cat>
            <c:numRef>
              <c:f>Diciembre!$P$52:$P$57</c:f>
              <c:numCache>
                <c:ptCount val="6"/>
              </c:numCache>
            </c:numRef>
          </c:cat>
          <c:val>
            <c:numRef>
              <c:f>Diciembre!$V$52:$V$57</c:f>
              <c:numCache>
                <c:ptCount val="6"/>
              </c:numCache>
            </c:numRef>
          </c:val>
          <c:smooth val="0"/>
        </c:ser>
        <c:marker val="1"/>
        <c:axId val="43248990"/>
        <c:axId val="53696591"/>
      </c:lineChart>
      <c:lineChart>
        <c:grouping val="standard"/>
        <c:varyColors val="0"/>
        <c:ser>
          <c:idx val="2"/>
          <c:order val="1"/>
          <c:tx>
            <c:v>Aporte CO2 (0,15 €/kg)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Diciembre!$P$52:$P$57</c:f>
              <c:numCache>
                <c:ptCount val="6"/>
              </c:numCache>
            </c:numRef>
          </c:cat>
          <c:val>
            <c:numRef>
              <c:f>Diciembre!$W$52:$W$57</c:f>
              <c:numCache>
                <c:ptCount val="6"/>
              </c:numCache>
            </c:numRef>
          </c:val>
          <c:smooth val="0"/>
        </c:ser>
        <c:marker val="1"/>
        <c:axId val="13507272"/>
        <c:axId val="54456585"/>
      </c:lineChart>
      <c:catAx>
        <c:axId val="43248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Valor medio de C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696591"/>
        <c:crosses val="autoZero"/>
        <c:auto val="0"/>
        <c:lblOffset val="100"/>
        <c:noMultiLvlLbl val="0"/>
      </c:catAx>
      <c:valAx>
        <c:axId val="53696591"/>
        <c:scaling>
          <c:orientation val="minMax"/>
          <c:max val="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1000" b="1" i="0" u="none" baseline="0"/>
                  <a:t>D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para 1000 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(€ día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248990"/>
        <c:crossesAt val="1"/>
        <c:crossBetween val="between"/>
        <c:dispUnits/>
        <c:majorUnit val="5"/>
      </c:valAx>
      <c:catAx>
        <c:axId val="13507272"/>
        <c:scaling>
          <c:orientation val="minMax"/>
        </c:scaling>
        <c:axPos val="b"/>
        <c:delete val="1"/>
        <c:majorTickMark val="in"/>
        <c:minorTickMark val="none"/>
        <c:tickLblPos val="nextTo"/>
        <c:crossAx val="54456585"/>
        <c:crosses val="autoZero"/>
        <c:auto val="1"/>
        <c:lblOffset val="100"/>
        <c:noMultiLvlLbl val="0"/>
      </c:catAx>
      <c:valAx>
        <c:axId val="5445658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Consumo CO</a:t>
                </a:r>
                <a:r>
                  <a:rPr lang="en-US" cap="none" sz="1000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para 1000 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(€ día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75"/>
              <c:y val="0.01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507272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6"/>
          <c:y val="0.01925"/>
          <c:w val="0.40325"/>
          <c:h val="0.3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0725"/>
          <c:w val="0.91825"/>
          <c:h val="0.9185"/>
        </c:manualLayout>
      </c:layout>
      <c:lineChart>
        <c:grouping val="standard"/>
        <c:varyColors val="0"/>
        <c:ser>
          <c:idx val="2"/>
          <c:order val="0"/>
          <c:tx>
            <c:v>Ganancia (0.8 €/kg)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FF66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Diciembre!$P$52:$P$57</c:f>
              <c:numCache>
                <c:ptCount val="6"/>
              </c:numCache>
            </c:numRef>
          </c:cat>
          <c:val>
            <c:numRef>
              <c:f>Diciembre!$X$52:$X$57</c:f>
              <c:numCache>
                <c:ptCount val="6"/>
              </c:numCache>
            </c:numRef>
          </c:val>
          <c:smooth val="0"/>
        </c:ser>
        <c:ser>
          <c:idx val="1"/>
          <c:order val="1"/>
          <c:tx>
            <c:v>Ganancia (1,0  €/kg)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poly"/>
            <c:order val="2"/>
            <c:dispEq val="0"/>
            <c:dispRSqr val="0"/>
          </c:trendline>
          <c:cat>
            <c:numRef>
              <c:f>Diciembre!$P$52:$P$57</c:f>
              <c:numCache>
                <c:ptCount val="6"/>
              </c:numCache>
            </c:numRef>
          </c:cat>
          <c:val>
            <c:numRef>
              <c:f>Diciembre!$Y$52:$Y$57</c:f>
              <c:numCache>
                <c:ptCount val="6"/>
              </c:numCache>
            </c:numRef>
          </c:val>
          <c:smooth val="0"/>
        </c:ser>
        <c:marker val="1"/>
        <c:axId val="20347218"/>
        <c:axId val="48907235"/>
      </c:lineChart>
      <c:catAx>
        <c:axId val="20347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Valor medio de C</a:t>
                </a:r>
                <a:r>
                  <a:rPr lang="en-US" cap="none" sz="1200" b="1" i="0" u="none" baseline="-25000">
                    <a:latin typeface="Arial"/>
                    <a:ea typeface="Arial"/>
                    <a:cs typeface="Arial"/>
                  </a:rPr>
                  <a:t>i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(ppm)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7235"/>
        <c:crossesAt val="-12"/>
        <c:auto val="0"/>
        <c:lblOffset val="100"/>
        <c:noMultiLvlLbl val="0"/>
      </c:catAx>
      <c:valAx>
        <c:axId val="48907235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Ganancia para 1000 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 (€ día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347218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"/>
          <c:y val="0.0335"/>
          <c:w val="0.4045"/>
          <c:h val="0.21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Evolución concentración de CO2 , 10-04-2000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5375"/>
          <c:w val="0.89475"/>
          <c:h val="0.75575"/>
        </c:manualLayout>
      </c:layout>
      <c:scatterChart>
        <c:scatterStyle val="lineMarker"/>
        <c:varyColors val="0"/>
        <c:ser>
          <c:idx val="0"/>
          <c:order val="0"/>
          <c:tx>
            <c:v>CO2 concentration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Abril!$B$3:$B$57</c:f>
              <c:strCache>
                <c:ptCount val="55"/>
                <c:pt idx="0">
                  <c:v>0.21875</c:v>
                </c:pt>
                <c:pt idx="1">
                  <c:v>0.22916666666666666</c:v>
                </c:pt>
                <c:pt idx="2">
                  <c:v>0.23958333333333334</c:v>
                </c:pt>
                <c:pt idx="3">
                  <c:v>0.25</c:v>
                </c:pt>
                <c:pt idx="4">
                  <c:v>0.2604166666666667</c:v>
                </c:pt>
                <c:pt idx="5">
                  <c:v>0.2708333333333333</c:v>
                </c:pt>
                <c:pt idx="6">
                  <c:v>0.28125</c:v>
                </c:pt>
                <c:pt idx="7">
                  <c:v>0.2916666666666667</c:v>
                </c:pt>
                <c:pt idx="8">
                  <c:v>0.3020833333333333</c:v>
                </c:pt>
                <c:pt idx="9">
                  <c:v>0.3125</c:v>
                </c:pt>
                <c:pt idx="10">
                  <c:v>0.3229166666666667</c:v>
                </c:pt>
                <c:pt idx="11">
                  <c:v>0.3333333333333333</c:v>
                </c:pt>
                <c:pt idx="12">
                  <c:v>0.34375</c:v>
                </c:pt>
                <c:pt idx="13">
                  <c:v>0.3541666666666667</c:v>
                </c:pt>
                <c:pt idx="14">
                  <c:v>0.3645833333333333</c:v>
                </c:pt>
                <c:pt idx="15">
                  <c:v>0.375</c:v>
                </c:pt>
                <c:pt idx="16">
                  <c:v>0.3854166666666667</c:v>
                </c:pt>
                <c:pt idx="17">
                  <c:v>0.3958333333333333</c:v>
                </c:pt>
                <c:pt idx="18">
                  <c:v>0.40625</c:v>
                </c:pt>
                <c:pt idx="19">
                  <c:v>0.4166666666666667</c:v>
                </c:pt>
                <c:pt idx="20">
                  <c:v>0.4270833333333333</c:v>
                </c:pt>
                <c:pt idx="21">
                  <c:v>0.4375</c:v>
                </c:pt>
                <c:pt idx="22">
                  <c:v>0.4479166666666667</c:v>
                </c:pt>
                <c:pt idx="23">
                  <c:v>0.4583333333333333</c:v>
                </c:pt>
                <c:pt idx="24">
                  <c:v>0.46875</c:v>
                </c:pt>
                <c:pt idx="25">
                  <c:v>0.4791666666666667</c:v>
                </c:pt>
                <c:pt idx="26">
                  <c:v>0.4895833333333333</c:v>
                </c:pt>
                <c:pt idx="27">
                  <c:v>0.5</c:v>
                </c:pt>
                <c:pt idx="28">
                  <c:v>0.5104166666666666</c:v>
                </c:pt>
                <c:pt idx="29">
                  <c:v>0.5208333333333334</c:v>
                </c:pt>
                <c:pt idx="30">
                  <c:v>0.53125</c:v>
                </c:pt>
                <c:pt idx="31">
                  <c:v>0.5416666666666666</c:v>
                </c:pt>
                <c:pt idx="32">
                  <c:v>0.5520833333333334</c:v>
                </c:pt>
                <c:pt idx="33">
                  <c:v>0.5625</c:v>
                </c:pt>
                <c:pt idx="34">
                  <c:v>0.5729166666666666</c:v>
                </c:pt>
                <c:pt idx="35">
                  <c:v>0.5833333333333334</c:v>
                </c:pt>
                <c:pt idx="36">
                  <c:v>0.59375</c:v>
                </c:pt>
                <c:pt idx="37">
                  <c:v>0.6041666666666666</c:v>
                </c:pt>
                <c:pt idx="38">
                  <c:v>0.6145833333333334</c:v>
                </c:pt>
                <c:pt idx="39">
                  <c:v>0.625</c:v>
                </c:pt>
                <c:pt idx="40">
                  <c:v>0.6354166666666666</c:v>
                </c:pt>
                <c:pt idx="41">
                  <c:v>0.6458333333333334</c:v>
                </c:pt>
                <c:pt idx="42">
                  <c:v>0.65625</c:v>
                </c:pt>
                <c:pt idx="43">
                  <c:v>0.6666666666666666</c:v>
                </c:pt>
                <c:pt idx="44">
                  <c:v>0.6770833333333334</c:v>
                </c:pt>
                <c:pt idx="45">
                  <c:v>0.6875</c:v>
                </c:pt>
                <c:pt idx="46">
                  <c:v>0.6979166666666666</c:v>
                </c:pt>
                <c:pt idx="47">
                  <c:v>0.7083333333333334</c:v>
                </c:pt>
                <c:pt idx="48">
                  <c:v>0.71875</c:v>
                </c:pt>
                <c:pt idx="49">
                  <c:v>0.7291666666666666</c:v>
                </c:pt>
                <c:pt idx="50">
                  <c:v>0.7395833333333334</c:v>
                </c:pt>
                <c:pt idx="51">
                  <c:v>0.75</c:v>
                </c:pt>
                <c:pt idx="52">
                  <c:v>0.7604166666666666</c:v>
                </c:pt>
                <c:pt idx="53">
                  <c:v>0.7708333333333334</c:v>
                </c:pt>
                <c:pt idx="54">
                  <c:v>0.78125</c:v>
                </c:pt>
              </c:strCache>
            </c:strRef>
          </c:xVal>
          <c:yVal>
            <c:numRef>
              <c:f>Abril!$G$3:$G$57</c:f>
              <c:numCache>
                <c:ptCount val="55"/>
                <c:pt idx="0">
                  <c:v>500</c:v>
                </c:pt>
                <c:pt idx="1">
                  <c:v>500</c:v>
                </c:pt>
              </c:numCache>
            </c:numRef>
          </c:yVal>
          <c:smooth val="0"/>
        </c:ser>
        <c:axId val="37511932"/>
        <c:axId val="2063069"/>
      </c:scatterChart>
      <c:valAx>
        <c:axId val="37511932"/>
        <c:scaling>
          <c:orientation val="minMax"/>
          <c:max val="0.875"/>
          <c:min val="0.1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2063069"/>
        <c:crosses val="autoZero"/>
        <c:crossBetween val="midCat"/>
        <c:dispUnits/>
        <c:majorUnit val="0.125"/>
      </c:valAx>
      <c:valAx>
        <c:axId val="2063069"/>
        <c:scaling>
          <c:orientation val="minMax"/>
          <c:max val="47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Concentración de CO</a:t>
                </a:r>
                <a:r>
                  <a:rPr lang="en-US" cap="none" sz="1075" b="1" i="0" u="none" baseline="-25000"/>
                  <a:t>2</a:t>
                </a:r>
                <a:r>
                  <a:rPr lang="en-US" cap="none" sz="1075" b="1" i="0" u="none" baseline="0"/>
                  <a:t> (ppm)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075" b="0" i="0" u="none" baseline="0"/>
            </a:pPr>
          </a:p>
        </c:txPr>
        <c:crossAx val="37511932"/>
        <c:crosses val="autoZero"/>
        <c:crossBetween val="midCat"/>
        <c:dispUnits/>
        <c:majorUnit val="1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Evolución fuente-sumidero, </a:t>
            </a:r>
            <a:r>
              <a:rPr lang="en-US" cap="none" sz="1000" b="1" i="0" u="none" baseline="0"/>
              <a:t>10-04-2000</a:t>
            </a:r>
          </a:p>
        </c:rich>
      </c:tx>
      <c:layout>
        <c:manualLayout>
          <c:xMode val="factor"/>
          <c:yMode val="factor"/>
          <c:x val="0.018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"/>
          <c:w val="0.84525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v>Pn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Abril!$B$3:$B$57</c:f>
              <c:strCache>
                <c:ptCount val="55"/>
                <c:pt idx="0">
                  <c:v>0.21875</c:v>
                </c:pt>
                <c:pt idx="1">
                  <c:v>0.22916666666666666</c:v>
                </c:pt>
                <c:pt idx="2">
                  <c:v>0.23958333333333334</c:v>
                </c:pt>
                <c:pt idx="3">
                  <c:v>0.25</c:v>
                </c:pt>
                <c:pt idx="4">
                  <c:v>0.2604166666666667</c:v>
                </c:pt>
                <c:pt idx="5">
                  <c:v>0.2708333333333333</c:v>
                </c:pt>
                <c:pt idx="6">
                  <c:v>0.28125</c:v>
                </c:pt>
                <c:pt idx="7">
                  <c:v>0.2916666666666667</c:v>
                </c:pt>
                <c:pt idx="8">
                  <c:v>0.3020833333333333</c:v>
                </c:pt>
                <c:pt idx="9">
                  <c:v>0.3125</c:v>
                </c:pt>
                <c:pt idx="10">
                  <c:v>0.3229166666666667</c:v>
                </c:pt>
                <c:pt idx="11">
                  <c:v>0.3333333333333333</c:v>
                </c:pt>
                <c:pt idx="12">
                  <c:v>0.34375</c:v>
                </c:pt>
                <c:pt idx="13">
                  <c:v>0.3541666666666667</c:v>
                </c:pt>
                <c:pt idx="14">
                  <c:v>0.3645833333333333</c:v>
                </c:pt>
                <c:pt idx="15">
                  <c:v>0.375</c:v>
                </c:pt>
                <c:pt idx="16">
                  <c:v>0.3854166666666667</c:v>
                </c:pt>
                <c:pt idx="17">
                  <c:v>0.3958333333333333</c:v>
                </c:pt>
                <c:pt idx="18">
                  <c:v>0.40625</c:v>
                </c:pt>
                <c:pt idx="19">
                  <c:v>0.4166666666666667</c:v>
                </c:pt>
                <c:pt idx="20">
                  <c:v>0.4270833333333333</c:v>
                </c:pt>
                <c:pt idx="21">
                  <c:v>0.4375</c:v>
                </c:pt>
                <c:pt idx="22">
                  <c:v>0.4479166666666667</c:v>
                </c:pt>
                <c:pt idx="23">
                  <c:v>0.4583333333333333</c:v>
                </c:pt>
                <c:pt idx="24">
                  <c:v>0.46875</c:v>
                </c:pt>
                <c:pt idx="25">
                  <c:v>0.4791666666666667</c:v>
                </c:pt>
                <c:pt idx="26">
                  <c:v>0.4895833333333333</c:v>
                </c:pt>
                <c:pt idx="27">
                  <c:v>0.5</c:v>
                </c:pt>
                <c:pt idx="28">
                  <c:v>0.5104166666666666</c:v>
                </c:pt>
                <c:pt idx="29">
                  <c:v>0.5208333333333334</c:v>
                </c:pt>
                <c:pt idx="30">
                  <c:v>0.53125</c:v>
                </c:pt>
                <c:pt idx="31">
                  <c:v>0.5416666666666666</c:v>
                </c:pt>
                <c:pt idx="32">
                  <c:v>0.5520833333333334</c:v>
                </c:pt>
                <c:pt idx="33">
                  <c:v>0.5625</c:v>
                </c:pt>
                <c:pt idx="34">
                  <c:v>0.5729166666666666</c:v>
                </c:pt>
                <c:pt idx="35">
                  <c:v>0.5833333333333334</c:v>
                </c:pt>
                <c:pt idx="36">
                  <c:v>0.59375</c:v>
                </c:pt>
                <c:pt idx="37">
                  <c:v>0.6041666666666666</c:v>
                </c:pt>
                <c:pt idx="38">
                  <c:v>0.6145833333333334</c:v>
                </c:pt>
                <c:pt idx="39">
                  <c:v>0.625</c:v>
                </c:pt>
                <c:pt idx="40">
                  <c:v>0.6354166666666666</c:v>
                </c:pt>
                <c:pt idx="41">
                  <c:v>0.6458333333333334</c:v>
                </c:pt>
                <c:pt idx="42">
                  <c:v>0.65625</c:v>
                </c:pt>
                <c:pt idx="43">
                  <c:v>0.6666666666666666</c:v>
                </c:pt>
                <c:pt idx="44">
                  <c:v>0.6770833333333334</c:v>
                </c:pt>
                <c:pt idx="45">
                  <c:v>0.6875</c:v>
                </c:pt>
                <c:pt idx="46">
                  <c:v>0.6979166666666666</c:v>
                </c:pt>
                <c:pt idx="47">
                  <c:v>0.7083333333333334</c:v>
                </c:pt>
                <c:pt idx="48">
                  <c:v>0.71875</c:v>
                </c:pt>
                <c:pt idx="49">
                  <c:v>0.7291666666666666</c:v>
                </c:pt>
                <c:pt idx="50">
                  <c:v>0.7395833333333334</c:v>
                </c:pt>
                <c:pt idx="51">
                  <c:v>0.75</c:v>
                </c:pt>
                <c:pt idx="52">
                  <c:v>0.7604166666666666</c:v>
                </c:pt>
                <c:pt idx="53">
                  <c:v>0.7708333333333334</c:v>
                </c:pt>
                <c:pt idx="54">
                  <c:v>0.78125</c:v>
                </c:pt>
              </c:strCache>
            </c:strRef>
          </c:xVal>
          <c:yVal>
            <c:numRef>
              <c:f>Abril!$I$3:$I$57</c:f>
              <c:numCache>
                <c:ptCount val="55"/>
              </c:numCache>
            </c:numRef>
          </c:yVal>
          <c:smooth val="0"/>
        </c:ser>
        <c:ser>
          <c:idx val="1"/>
          <c:order val="1"/>
          <c:tx>
            <c:v>Ventilación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Abril!$B$3:$B$57</c:f>
              <c:strCache>
                <c:ptCount val="55"/>
                <c:pt idx="0">
                  <c:v>0.21875</c:v>
                </c:pt>
                <c:pt idx="1">
                  <c:v>0.22916666666666666</c:v>
                </c:pt>
                <c:pt idx="2">
                  <c:v>0.23958333333333334</c:v>
                </c:pt>
                <c:pt idx="3">
                  <c:v>0.25</c:v>
                </c:pt>
                <c:pt idx="4">
                  <c:v>0.2604166666666667</c:v>
                </c:pt>
                <c:pt idx="5">
                  <c:v>0.2708333333333333</c:v>
                </c:pt>
                <c:pt idx="6">
                  <c:v>0.28125</c:v>
                </c:pt>
                <c:pt idx="7">
                  <c:v>0.2916666666666667</c:v>
                </c:pt>
                <c:pt idx="8">
                  <c:v>0.3020833333333333</c:v>
                </c:pt>
                <c:pt idx="9">
                  <c:v>0.3125</c:v>
                </c:pt>
                <c:pt idx="10">
                  <c:v>0.3229166666666667</c:v>
                </c:pt>
                <c:pt idx="11">
                  <c:v>0.3333333333333333</c:v>
                </c:pt>
                <c:pt idx="12">
                  <c:v>0.34375</c:v>
                </c:pt>
                <c:pt idx="13">
                  <c:v>0.3541666666666667</c:v>
                </c:pt>
                <c:pt idx="14">
                  <c:v>0.3645833333333333</c:v>
                </c:pt>
                <c:pt idx="15">
                  <c:v>0.375</c:v>
                </c:pt>
                <c:pt idx="16">
                  <c:v>0.3854166666666667</c:v>
                </c:pt>
                <c:pt idx="17">
                  <c:v>0.3958333333333333</c:v>
                </c:pt>
                <c:pt idx="18">
                  <c:v>0.40625</c:v>
                </c:pt>
                <c:pt idx="19">
                  <c:v>0.4166666666666667</c:v>
                </c:pt>
                <c:pt idx="20">
                  <c:v>0.4270833333333333</c:v>
                </c:pt>
                <c:pt idx="21">
                  <c:v>0.4375</c:v>
                </c:pt>
                <c:pt idx="22">
                  <c:v>0.4479166666666667</c:v>
                </c:pt>
                <c:pt idx="23">
                  <c:v>0.4583333333333333</c:v>
                </c:pt>
                <c:pt idx="24">
                  <c:v>0.46875</c:v>
                </c:pt>
                <c:pt idx="25">
                  <c:v>0.4791666666666667</c:v>
                </c:pt>
                <c:pt idx="26">
                  <c:v>0.4895833333333333</c:v>
                </c:pt>
                <c:pt idx="27">
                  <c:v>0.5</c:v>
                </c:pt>
                <c:pt idx="28">
                  <c:v>0.5104166666666666</c:v>
                </c:pt>
                <c:pt idx="29">
                  <c:v>0.5208333333333334</c:v>
                </c:pt>
                <c:pt idx="30">
                  <c:v>0.53125</c:v>
                </c:pt>
                <c:pt idx="31">
                  <c:v>0.5416666666666666</c:v>
                </c:pt>
                <c:pt idx="32">
                  <c:v>0.5520833333333334</c:v>
                </c:pt>
                <c:pt idx="33">
                  <c:v>0.5625</c:v>
                </c:pt>
                <c:pt idx="34">
                  <c:v>0.5729166666666666</c:v>
                </c:pt>
                <c:pt idx="35">
                  <c:v>0.5833333333333334</c:v>
                </c:pt>
                <c:pt idx="36">
                  <c:v>0.59375</c:v>
                </c:pt>
                <c:pt idx="37">
                  <c:v>0.6041666666666666</c:v>
                </c:pt>
                <c:pt idx="38">
                  <c:v>0.6145833333333334</c:v>
                </c:pt>
                <c:pt idx="39">
                  <c:v>0.625</c:v>
                </c:pt>
                <c:pt idx="40">
                  <c:v>0.6354166666666666</c:v>
                </c:pt>
                <c:pt idx="41">
                  <c:v>0.6458333333333334</c:v>
                </c:pt>
                <c:pt idx="42">
                  <c:v>0.65625</c:v>
                </c:pt>
                <c:pt idx="43">
                  <c:v>0.6666666666666666</c:v>
                </c:pt>
                <c:pt idx="44">
                  <c:v>0.6770833333333334</c:v>
                </c:pt>
                <c:pt idx="45">
                  <c:v>0.6875</c:v>
                </c:pt>
                <c:pt idx="46">
                  <c:v>0.6979166666666666</c:v>
                </c:pt>
                <c:pt idx="47">
                  <c:v>0.7083333333333334</c:v>
                </c:pt>
                <c:pt idx="48">
                  <c:v>0.71875</c:v>
                </c:pt>
                <c:pt idx="49">
                  <c:v>0.7291666666666666</c:v>
                </c:pt>
                <c:pt idx="50">
                  <c:v>0.7395833333333334</c:v>
                </c:pt>
                <c:pt idx="51">
                  <c:v>0.75</c:v>
                </c:pt>
                <c:pt idx="52">
                  <c:v>0.7604166666666666</c:v>
                </c:pt>
                <c:pt idx="53">
                  <c:v>0.7708333333333334</c:v>
                </c:pt>
                <c:pt idx="54">
                  <c:v>0.78125</c:v>
                </c:pt>
              </c:strCache>
            </c:strRef>
          </c:xVal>
          <c:yVal>
            <c:numRef>
              <c:f>Abril!$J$3:$J$57</c:f>
              <c:numCache>
                <c:ptCount val="55"/>
              </c:numCache>
            </c:numRef>
          </c:yVal>
          <c:smooth val="0"/>
        </c:ser>
        <c:axId val="18567622"/>
        <c:axId val="32890871"/>
      </c:scatterChart>
      <c:valAx>
        <c:axId val="18567622"/>
        <c:scaling>
          <c:orientation val="minMax"/>
          <c:max val="0.875"/>
          <c:min val="0.1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Horas</a:t>
                </a:r>
              </a:p>
            </c:rich>
          </c:tx>
          <c:layout>
            <c:manualLayout>
              <c:xMode val="factor"/>
              <c:yMode val="factor"/>
              <c:x val="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32890871"/>
        <c:crosses val="autoZero"/>
        <c:crossBetween val="midCat"/>
        <c:dispUnits/>
        <c:majorUnit val="0.25"/>
      </c:valAx>
      <c:valAx>
        <c:axId val="32890871"/>
        <c:scaling>
          <c:orientation val="minMax"/>
          <c:max val="2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Intercambio de CO</a:t>
                </a:r>
                <a:r>
                  <a:rPr lang="en-US" cap="none" sz="1000" b="1" i="0" u="none" baseline="-25000"/>
                  <a:t>2</a:t>
                </a:r>
                <a:r>
                  <a:rPr lang="en-US" cap="none" sz="1000" b="1" i="0" u="none" baseline="0"/>
                  <a:t> (g cada 15'</a:t>
                </a:r>
                <a:r>
                  <a:rPr lang="en-US" cap="none" sz="900" b="1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18567622"/>
        <c:crosses val="autoZero"/>
        <c:crossBetween val="midCat"/>
        <c:dispUnits/>
        <c:maj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3825"/>
          <c:y val="0.11"/>
          <c:w val="0.49275"/>
          <c:h val="0.0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</cdr:x>
      <cdr:y>0.8615</cdr:y>
    </cdr:from>
    <cdr:to>
      <cdr:x>0.68275</cdr:x>
      <cdr:y>0.86375</cdr:y>
    </cdr:to>
    <cdr:sp>
      <cdr:nvSpPr>
        <cdr:cNvPr id="1" name="TextBox 10"/>
        <cdr:cNvSpPr txBox="1">
          <a:spLocks noChangeArrowheads="1"/>
        </cdr:cNvSpPr>
      </cdr:nvSpPr>
      <cdr:spPr>
        <a:xfrm>
          <a:off x="2800350" y="3324225"/>
          <a:ext cx="400050" cy="9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</cdr:x>
      <cdr:y>0.8615</cdr:y>
    </cdr:from>
    <cdr:to>
      <cdr:x>0.6815</cdr:x>
      <cdr:y>0.864</cdr:y>
    </cdr:to>
    <cdr:sp>
      <cdr:nvSpPr>
        <cdr:cNvPr id="1" name="TextBox 7"/>
        <cdr:cNvSpPr txBox="1">
          <a:spLocks noChangeArrowheads="1"/>
        </cdr:cNvSpPr>
      </cdr:nvSpPr>
      <cdr:spPr>
        <a:xfrm>
          <a:off x="2790825" y="3324225"/>
          <a:ext cx="400050" cy="9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0.155</cdr:x>
      <cdr:y>0.41525</cdr:y>
    </cdr:from>
    <cdr:to>
      <cdr:x>0.878</cdr:x>
      <cdr:y>0.42075</cdr:y>
    </cdr:to>
    <cdr:sp>
      <cdr:nvSpPr>
        <cdr:cNvPr id="2" name="Line 8"/>
        <cdr:cNvSpPr>
          <a:spLocks/>
        </cdr:cNvSpPr>
      </cdr:nvSpPr>
      <cdr:spPr>
        <a:xfrm>
          <a:off x="723900" y="1600200"/>
          <a:ext cx="3390900" cy="1905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0.5885</cdr:x>
      <cdr:y>0.932</cdr:y>
    </cdr:from>
    <cdr:to>
      <cdr:x>0.67975</cdr:x>
      <cdr:y>0.93325</cdr:y>
    </cdr:to>
    <cdr:sp>
      <cdr:nvSpPr>
        <cdr:cNvPr id="1" name="TextBox 3"/>
        <cdr:cNvSpPr txBox="1">
          <a:spLocks noChangeArrowheads="1"/>
        </cdr:cNvSpPr>
      </cdr:nvSpPr>
      <cdr:spPr>
        <a:xfrm>
          <a:off x="2771775" y="3629025"/>
          <a:ext cx="428625" cy="9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0.5745</cdr:x>
      <cdr:y>0.93375</cdr:y>
    </cdr:from>
    <cdr:to>
      <cdr:x>0.6715</cdr:x>
      <cdr:y>0.9345</cdr:y>
    </cdr:to>
    <cdr:sp>
      <cdr:nvSpPr>
        <cdr:cNvPr id="1" name="TextBox 2"/>
        <cdr:cNvSpPr txBox="1">
          <a:spLocks noChangeArrowheads="1"/>
        </cdr:cNvSpPr>
      </cdr:nvSpPr>
      <cdr:spPr>
        <a:xfrm>
          <a:off x="2705100" y="3400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152400</xdr:rowOff>
    </xdr:from>
    <xdr:to>
      <xdr:col>6</xdr:col>
      <xdr:colOff>438150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314325" y="152400"/>
        <a:ext cx="4695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638175</xdr:colOff>
      <xdr:row>1</xdr:row>
      <xdr:rowOff>0</xdr:rowOff>
    </xdr:from>
    <xdr:to>
      <xdr:col>13</xdr:col>
      <xdr:colOff>28575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5210175" y="161925"/>
        <a:ext cx="472440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390525</xdr:colOff>
      <xdr:row>25</xdr:row>
      <xdr:rowOff>66675</xdr:rowOff>
    </xdr:from>
    <xdr:to>
      <xdr:col>8</xdr:col>
      <xdr:colOff>533400</xdr:colOff>
      <xdr:row>47</xdr:row>
      <xdr:rowOff>152400</xdr:rowOff>
    </xdr:to>
    <xdr:graphicFrame>
      <xdr:nvGraphicFramePr>
        <xdr:cNvPr id="3" name="Chart 3"/>
        <xdr:cNvGraphicFramePr/>
      </xdr:nvGraphicFramePr>
      <xdr:xfrm>
        <a:off x="1914525" y="4114800"/>
        <a:ext cx="471487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0.5955</cdr:x>
      <cdr:y>0.547</cdr:y>
    </cdr:from>
    <cdr:to>
      <cdr:x>0.80025</cdr:x>
      <cdr:y>0.66675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0" y="1362075"/>
          <a:ext cx="7524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Symbol"/>
              <a:ea typeface="Symbol"/>
              <a:cs typeface="Symbol"/>
            </a:rPr>
            <a:t>D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R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20</xdr:row>
      <xdr:rowOff>66675</xdr:rowOff>
    </xdr:from>
    <xdr:to>
      <xdr:col>5</xdr:col>
      <xdr:colOff>9525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752475" y="3943350"/>
        <a:ext cx="368617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20</xdr:row>
      <xdr:rowOff>47625</xdr:rowOff>
    </xdr:from>
    <xdr:to>
      <xdr:col>9</xdr:col>
      <xdr:colOff>419100</xdr:colOff>
      <xdr:row>35</xdr:row>
      <xdr:rowOff>123825</xdr:rowOff>
    </xdr:to>
    <xdr:graphicFrame>
      <xdr:nvGraphicFramePr>
        <xdr:cNvPr id="2" name="Chart 2"/>
        <xdr:cNvGraphicFramePr/>
      </xdr:nvGraphicFramePr>
      <xdr:xfrm>
        <a:off x="4505325" y="3924300"/>
        <a:ext cx="384810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647700</xdr:colOff>
      <xdr:row>22</xdr:row>
      <xdr:rowOff>152400</xdr:rowOff>
    </xdr:from>
    <xdr:to>
      <xdr:col>3</xdr:col>
      <xdr:colOff>723900</xdr:colOff>
      <xdr:row>24</xdr:row>
      <xdr:rowOff>95250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71700" y="4352925"/>
          <a:ext cx="762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Consumo</a:t>
          </a:r>
        </a:p>
      </xdr:txBody>
    </xdr:sp>
    <xdr:clientData/>
  </xdr:twoCellAnchor>
  <xdr:twoCellAnchor>
    <xdr:from>
      <xdr:col>6</xdr:col>
      <xdr:colOff>171450</xdr:colOff>
      <xdr:row>26</xdr:row>
      <xdr:rowOff>28575</xdr:rowOff>
    </xdr:from>
    <xdr:to>
      <xdr:col>9</xdr:col>
      <xdr:colOff>219075</xdr:colOff>
      <xdr:row>26</xdr:row>
      <xdr:rowOff>38100</xdr:rowOff>
    </xdr:to>
    <xdr:sp>
      <xdr:nvSpPr>
        <xdr:cNvPr id="4" name="Line 5"/>
        <xdr:cNvSpPr>
          <a:spLocks/>
        </xdr:cNvSpPr>
      </xdr:nvSpPr>
      <xdr:spPr>
        <a:xfrm flipV="1">
          <a:off x="5591175" y="4876800"/>
          <a:ext cx="256222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20</xdr:row>
      <xdr:rowOff>104775</xdr:rowOff>
    </xdr:from>
    <xdr:to>
      <xdr:col>3</xdr:col>
      <xdr:colOff>962025</xdr:colOff>
      <xdr:row>22</xdr:row>
      <xdr:rowOff>38100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2409825" y="3981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(a)</a:t>
          </a:r>
        </a:p>
      </xdr:txBody>
    </xdr:sp>
    <xdr:clientData/>
  </xdr:twoCellAnchor>
  <xdr:twoCellAnchor>
    <xdr:from>
      <xdr:col>7</xdr:col>
      <xdr:colOff>542925</xdr:colOff>
      <xdr:row>20</xdr:row>
      <xdr:rowOff>66675</xdr:rowOff>
    </xdr:from>
    <xdr:to>
      <xdr:col>8</xdr:col>
      <xdr:colOff>647700</xdr:colOff>
      <xdr:row>22</xdr:row>
      <xdr:rowOff>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6772275" y="39433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(b)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123825</xdr:rowOff>
    </xdr:from>
    <xdr:to>
      <xdr:col>6</xdr:col>
      <xdr:colOff>714375</xdr:colOff>
      <xdr:row>1</xdr:row>
      <xdr:rowOff>371475</xdr:rowOff>
    </xdr:to>
    <xdr:sp>
      <xdr:nvSpPr>
        <xdr:cNvPr id="1" name="Line 3"/>
        <xdr:cNvSpPr>
          <a:spLocks/>
        </xdr:cNvSpPr>
      </xdr:nvSpPr>
      <xdr:spPr>
        <a:xfrm flipH="1">
          <a:off x="5076825" y="571500"/>
          <a:ext cx="952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685800</xdr:colOff>
      <xdr:row>6</xdr:row>
      <xdr:rowOff>0</xdr:rowOff>
    </xdr:from>
    <xdr:to>
      <xdr:col>9</xdr:col>
      <xdr:colOff>123825</xdr:colOff>
      <xdr:row>7</xdr:row>
      <xdr:rowOff>171450</xdr:rowOff>
    </xdr:to>
    <xdr:sp>
      <xdr:nvSpPr>
        <xdr:cNvPr id="2" name="Line 4"/>
        <xdr:cNvSpPr>
          <a:spLocks/>
        </xdr:cNvSpPr>
      </xdr:nvSpPr>
      <xdr:spPr>
        <a:xfrm flipH="1" flipV="1">
          <a:off x="7115175" y="1809750"/>
          <a:ext cx="209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0.8875</cdr:y>
    </cdr:from>
    <cdr:to>
      <cdr:x>0.6805</cdr:x>
      <cdr:y>0.88925</cdr:y>
    </cdr:to>
    <cdr:sp>
      <cdr:nvSpPr>
        <cdr:cNvPr id="1" name="TextBox 3"/>
        <cdr:cNvSpPr txBox="1">
          <a:spLocks noChangeArrowheads="1"/>
        </cdr:cNvSpPr>
      </cdr:nvSpPr>
      <cdr:spPr>
        <a:xfrm>
          <a:off x="2771775" y="3438525"/>
          <a:ext cx="428625" cy="9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0.6005</cdr:x>
      <cdr:y>0.912</cdr:y>
    </cdr:from>
    <cdr:to>
      <cdr:x>0.687</cdr:x>
      <cdr:y>0.9135</cdr:y>
    </cdr:to>
    <cdr:sp>
      <cdr:nvSpPr>
        <cdr:cNvPr id="1" name="TextBox 2"/>
        <cdr:cNvSpPr txBox="1">
          <a:spLocks noChangeArrowheads="1"/>
        </cdr:cNvSpPr>
      </cdr:nvSpPr>
      <cdr:spPr>
        <a:xfrm>
          <a:off x="2828925" y="3543300"/>
          <a:ext cx="409575" cy="9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152400</xdr:rowOff>
    </xdr:from>
    <xdr:to>
      <xdr:col>6</xdr:col>
      <xdr:colOff>323850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00025" y="152400"/>
        <a:ext cx="46958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25</xdr:row>
      <xdr:rowOff>38100</xdr:rowOff>
    </xdr:from>
    <xdr:to>
      <xdr:col>6</xdr:col>
      <xdr:colOff>333375</xdr:colOff>
      <xdr:row>49</xdr:row>
      <xdr:rowOff>28575</xdr:rowOff>
    </xdr:to>
    <xdr:graphicFrame>
      <xdr:nvGraphicFramePr>
        <xdr:cNvPr id="2" name="Chart 11"/>
        <xdr:cNvGraphicFramePr/>
      </xdr:nvGraphicFramePr>
      <xdr:xfrm>
        <a:off x="200025" y="4086225"/>
        <a:ext cx="470535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495300</xdr:colOff>
      <xdr:row>0</xdr:row>
      <xdr:rowOff>152400</xdr:rowOff>
    </xdr:from>
    <xdr:to>
      <xdr:col>12</xdr:col>
      <xdr:colOff>638175</xdr:colOff>
      <xdr:row>24</xdr:row>
      <xdr:rowOff>152400</xdr:rowOff>
    </xdr:to>
    <xdr:graphicFrame>
      <xdr:nvGraphicFramePr>
        <xdr:cNvPr id="3" name="Chart 12"/>
        <xdr:cNvGraphicFramePr/>
      </xdr:nvGraphicFramePr>
      <xdr:xfrm>
        <a:off x="5067300" y="152400"/>
        <a:ext cx="4714875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704850</xdr:colOff>
      <xdr:row>9</xdr:row>
      <xdr:rowOff>66675</xdr:rowOff>
    </xdr:from>
    <xdr:to>
      <xdr:col>3</xdr:col>
      <xdr:colOff>152400</xdr:colOff>
      <xdr:row>11</xdr:row>
      <xdr:rowOff>85725</xdr:rowOff>
    </xdr:to>
    <xdr:sp>
      <xdr:nvSpPr>
        <xdr:cNvPr id="4" name="Line 13"/>
        <xdr:cNvSpPr>
          <a:spLocks/>
        </xdr:cNvSpPr>
      </xdr:nvSpPr>
      <xdr:spPr>
        <a:xfrm flipH="1">
          <a:off x="2228850" y="1524000"/>
          <a:ext cx="209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8</xdr:row>
      <xdr:rowOff>9525</xdr:rowOff>
    </xdr:from>
    <xdr:to>
      <xdr:col>3</xdr:col>
      <xdr:colOff>723900</xdr:colOff>
      <xdr:row>10</xdr:row>
      <xdr:rowOff>28575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2466975" y="1304925"/>
          <a:ext cx="542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exterior</a:t>
          </a:r>
        </a:p>
      </xdr:txBody>
    </xdr:sp>
    <xdr:clientData/>
  </xdr:twoCellAnchor>
  <xdr:twoCellAnchor>
    <xdr:from>
      <xdr:col>1</xdr:col>
      <xdr:colOff>171450</xdr:colOff>
      <xdr:row>11</xdr:row>
      <xdr:rowOff>95250</xdr:rowOff>
    </xdr:from>
    <xdr:to>
      <xdr:col>5</xdr:col>
      <xdr:colOff>457200</xdr:colOff>
      <xdr:row>11</xdr:row>
      <xdr:rowOff>104775</xdr:rowOff>
    </xdr:to>
    <xdr:sp>
      <xdr:nvSpPr>
        <xdr:cNvPr id="6" name="Line 15"/>
        <xdr:cNvSpPr>
          <a:spLocks/>
        </xdr:cNvSpPr>
      </xdr:nvSpPr>
      <xdr:spPr>
        <a:xfrm>
          <a:off x="933450" y="1876425"/>
          <a:ext cx="3333750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552450</xdr:colOff>
      <xdr:row>17</xdr:row>
      <xdr:rowOff>66675</xdr:rowOff>
    </xdr:from>
    <xdr:to>
      <xdr:col>5</xdr:col>
      <xdr:colOff>333375</xdr:colOff>
      <xdr:row>19</xdr:row>
      <xdr:rowOff>85725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3600450" y="2819400"/>
          <a:ext cx="5429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1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interior</a:t>
          </a:r>
        </a:p>
      </xdr:txBody>
    </xdr:sp>
    <xdr:clientData/>
  </xdr:twoCellAnchor>
  <xdr:twoCellAnchor>
    <xdr:from>
      <xdr:col>4</xdr:col>
      <xdr:colOff>238125</xdr:colOff>
      <xdr:row>17</xdr:row>
      <xdr:rowOff>123825</xdr:rowOff>
    </xdr:from>
    <xdr:to>
      <xdr:col>4</xdr:col>
      <xdr:colOff>438150</xdr:colOff>
      <xdr:row>18</xdr:row>
      <xdr:rowOff>114300</xdr:rowOff>
    </xdr:to>
    <xdr:sp>
      <xdr:nvSpPr>
        <xdr:cNvPr id="8" name="Line 17"/>
        <xdr:cNvSpPr>
          <a:spLocks/>
        </xdr:cNvSpPr>
      </xdr:nvSpPr>
      <xdr:spPr>
        <a:xfrm flipH="1" flipV="1">
          <a:off x="3286125" y="2876550"/>
          <a:ext cx="2000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0.9275</cdr:y>
    </cdr:from>
    <cdr:to>
      <cdr:x>0.6785</cdr:x>
      <cdr:y>0.9285</cdr:y>
    </cdr:to>
    <cdr:sp>
      <cdr:nvSpPr>
        <cdr:cNvPr id="1" name="TextBox 3"/>
        <cdr:cNvSpPr txBox="1">
          <a:spLocks noChangeArrowheads="1"/>
        </cdr:cNvSpPr>
      </cdr:nvSpPr>
      <cdr:spPr>
        <a:xfrm>
          <a:off x="2752725" y="3590925"/>
          <a:ext cx="43815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0.59025</cdr:x>
      <cdr:y>0.894</cdr:y>
    </cdr:from>
    <cdr:to>
      <cdr:x>0.681</cdr:x>
      <cdr:y>0.89575</cdr:y>
    </cdr:to>
    <cdr:sp>
      <cdr:nvSpPr>
        <cdr:cNvPr id="1" name="TextBox 3"/>
        <cdr:cNvSpPr txBox="1">
          <a:spLocks noChangeArrowheads="1"/>
        </cdr:cNvSpPr>
      </cdr:nvSpPr>
      <cdr:spPr>
        <a:xfrm>
          <a:off x="2781300" y="3467100"/>
          <a:ext cx="428625" cy="9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0.952</cdr:y>
    </cdr:from>
    <cdr:to>
      <cdr:x>0.30175</cdr:x>
      <cdr:y>0.9525</cdr:y>
    </cdr:to>
    <cdr:sp>
      <cdr:nvSpPr>
        <cdr:cNvPr id="1" name="TextBox 1"/>
        <cdr:cNvSpPr txBox="1">
          <a:spLocks noChangeArrowheads="1"/>
        </cdr:cNvSpPr>
      </cdr:nvSpPr>
      <cdr:spPr>
        <a:xfrm>
          <a:off x="1390650" y="3848100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</cdr:x>
      <cdr:y>0.95175</cdr:y>
    </cdr:from>
    <cdr:to>
      <cdr:x>0.328</cdr:x>
      <cdr:y>0.95275</cdr:y>
    </cdr:to>
    <cdr:sp>
      <cdr:nvSpPr>
        <cdr:cNvPr id="1" name="TextBox 1"/>
        <cdr:cNvSpPr txBox="1">
          <a:spLocks noChangeArrowheads="1"/>
        </cdr:cNvSpPr>
      </cdr:nvSpPr>
      <cdr:spPr>
        <a:xfrm>
          <a:off x="1466850" y="3857625"/>
          <a:ext cx="19050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</a:t>
          </a:r>
          <a:r>
            <a:rPr lang="en-US" cap="none" sz="1000" b="1" i="0" u="none" baseline="-25000">
              <a:latin typeface="Arial"/>
              <a:ea typeface="Arial"/>
              <a:cs typeface="Arial"/>
            </a:rPr>
            <a:t>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19050</xdr:rowOff>
    </xdr:from>
    <xdr:to>
      <xdr:col>6</xdr:col>
      <xdr:colOff>523875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390525" y="180975"/>
        <a:ext cx="47053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609600</xdr:colOff>
      <xdr:row>1</xdr:row>
      <xdr:rowOff>9525</xdr:rowOff>
    </xdr:from>
    <xdr:to>
      <xdr:col>12</xdr:col>
      <xdr:colOff>752475</xdr:colOff>
      <xdr:row>25</xdr:row>
      <xdr:rowOff>9525</xdr:rowOff>
    </xdr:to>
    <xdr:graphicFrame>
      <xdr:nvGraphicFramePr>
        <xdr:cNvPr id="2" name="Chart 8"/>
        <xdr:cNvGraphicFramePr/>
      </xdr:nvGraphicFramePr>
      <xdr:xfrm>
        <a:off x="5181600" y="171450"/>
        <a:ext cx="47148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6</xdr:col>
      <xdr:colOff>685800</xdr:colOff>
      <xdr:row>51</xdr:row>
      <xdr:rowOff>0</xdr:rowOff>
    </xdr:to>
    <xdr:graphicFrame>
      <xdr:nvGraphicFramePr>
        <xdr:cNvPr id="3" name="Chart 11"/>
        <xdr:cNvGraphicFramePr/>
      </xdr:nvGraphicFramePr>
      <xdr:xfrm>
        <a:off x="0" y="4210050"/>
        <a:ext cx="5257800" cy="4048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13</xdr:col>
      <xdr:colOff>504825</xdr:colOff>
      <xdr:row>51</xdr:row>
      <xdr:rowOff>9525</xdr:rowOff>
    </xdr:to>
    <xdr:graphicFrame>
      <xdr:nvGraphicFramePr>
        <xdr:cNvPr id="4" name="Chart 12"/>
        <xdr:cNvGraphicFramePr/>
      </xdr:nvGraphicFramePr>
      <xdr:xfrm>
        <a:off x="5334000" y="4210050"/>
        <a:ext cx="5076825" cy="4057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619125</xdr:colOff>
      <xdr:row>37</xdr:row>
      <xdr:rowOff>85725</xdr:rowOff>
    </xdr:from>
    <xdr:to>
      <xdr:col>13</xdr:col>
      <xdr:colOff>514350</xdr:colOff>
      <xdr:row>37</xdr:row>
      <xdr:rowOff>95250</xdr:rowOff>
    </xdr:to>
    <xdr:sp>
      <xdr:nvSpPr>
        <xdr:cNvPr id="5" name="Line 15"/>
        <xdr:cNvSpPr>
          <a:spLocks/>
        </xdr:cNvSpPr>
      </xdr:nvSpPr>
      <xdr:spPr>
        <a:xfrm flipV="1">
          <a:off x="5953125" y="6076950"/>
          <a:ext cx="4467225" cy="9525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V45" sqref="V45"/>
    </sheetView>
  </sheetViews>
  <sheetFormatPr defaultColWidth="11.421875" defaultRowHeight="12.75"/>
  <cols>
    <col min="1" max="1" width="10.8515625" style="2" customWidth="1"/>
    <col min="2" max="2" width="8.28125" style="2" customWidth="1"/>
    <col min="3" max="3" width="12.28125" style="2" customWidth="1"/>
    <col min="4" max="4" width="9.421875" style="2" customWidth="1"/>
    <col min="5" max="5" width="11.57421875" style="2" customWidth="1"/>
    <col min="6" max="6" width="15.421875" style="2" customWidth="1"/>
    <col min="7" max="7" width="10.8515625" style="2" customWidth="1"/>
    <col min="8" max="8" width="15.7109375" style="2" customWidth="1"/>
    <col min="9" max="9" width="11.140625" style="2" customWidth="1"/>
    <col min="10" max="10" width="15.28125" style="2" customWidth="1"/>
    <col min="11" max="11" width="13.00390625" style="2" customWidth="1"/>
    <col min="12" max="13" width="11.7109375" style="0" customWidth="1"/>
    <col min="14" max="14" width="12.7109375" style="0" customWidth="1"/>
    <col min="15" max="15" width="14.140625" style="0" customWidth="1"/>
    <col min="16" max="16" width="13.00390625" style="0" customWidth="1"/>
    <col min="17" max="17" width="15.421875" style="0" customWidth="1"/>
    <col min="18" max="18" width="18.7109375" style="2" customWidth="1"/>
    <col min="19" max="19" width="16.140625" style="0" customWidth="1"/>
    <col min="21" max="21" width="15.28125" style="0" customWidth="1"/>
    <col min="22" max="22" width="18.7109375" style="0" customWidth="1"/>
    <col min="23" max="23" width="21.421875" style="0" customWidth="1"/>
  </cols>
  <sheetData>
    <row r="1" spans="8:10" ht="17.25" customHeight="1">
      <c r="H1" s="5"/>
      <c r="I1" s="10"/>
      <c r="J1" s="10"/>
    </row>
    <row r="2" spans="1:21" ht="50.25" customHeight="1">
      <c r="A2" s="13" t="s">
        <v>15</v>
      </c>
      <c r="B2" s="13" t="s">
        <v>1</v>
      </c>
      <c r="C2" s="23" t="s">
        <v>19</v>
      </c>
      <c r="D2" s="23" t="s">
        <v>2</v>
      </c>
      <c r="E2" s="70"/>
      <c r="F2" s="8" t="s">
        <v>20</v>
      </c>
      <c r="G2" s="8" t="s">
        <v>25</v>
      </c>
      <c r="H2" s="8" t="s">
        <v>21</v>
      </c>
      <c r="I2" s="8" t="s">
        <v>22</v>
      </c>
      <c r="J2" s="8" t="s">
        <v>23</v>
      </c>
      <c r="K2" s="24" t="s">
        <v>24</v>
      </c>
      <c r="L2" s="42" t="s">
        <v>26</v>
      </c>
      <c r="M2" s="43" t="s">
        <v>14</v>
      </c>
      <c r="N2" s="44" t="s">
        <v>27</v>
      </c>
      <c r="O2" s="45" t="s">
        <v>16</v>
      </c>
      <c r="P2" s="46" t="s">
        <v>28</v>
      </c>
      <c r="Q2" s="103" t="s">
        <v>29</v>
      </c>
      <c r="R2" s="44" t="s">
        <v>30</v>
      </c>
      <c r="S2" s="45" t="s">
        <v>13</v>
      </c>
      <c r="T2" s="47" t="s">
        <v>31</v>
      </c>
      <c r="U2" s="48" t="s">
        <v>12</v>
      </c>
    </row>
    <row r="3" spans="1:21" ht="12.75">
      <c r="A3" s="49">
        <v>36861</v>
      </c>
      <c r="B3" s="50">
        <v>0.2916666666666667</v>
      </c>
      <c r="C3" s="104">
        <v>0</v>
      </c>
      <c r="D3" s="41">
        <v>0.6</v>
      </c>
      <c r="E3" s="71"/>
      <c r="F3" s="51">
        <f>0.5+1.1*D3</f>
        <v>1.1600000000000001</v>
      </c>
      <c r="G3" s="52"/>
      <c r="H3" s="53"/>
      <c r="I3" s="54"/>
      <c r="J3" s="54"/>
      <c r="K3" s="54"/>
      <c r="L3" s="55"/>
      <c r="M3" s="55"/>
      <c r="N3" s="55"/>
      <c r="O3" s="55"/>
      <c r="P3" s="55"/>
      <c r="Q3" s="55"/>
      <c r="R3" s="54"/>
      <c r="S3" s="55"/>
      <c r="T3" s="55"/>
      <c r="U3" s="56"/>
    </row>
    <row r="4" spans="1:21" ht="12.75">
      <c r="A4" s="49">
        <v>36861</v>
      </c>
      <c r="B4" s="50">
        <v>0.3020833333333333</v>
      </c>
      <c r="C4" s="104">
        <v>11.025</v>
      </c>
      <c r="D4" s="41">
        <f>(D3+D5)/2</f>
        <v>0.6</v>
      </c>
      <c r="E4" s="71"/>
      <c r="F4" s="51">
        <f aca="true" t="shared" si="0" ref="F4:F45">0.5+1.1*D4</f>
        <v>1.1600000000000001</v>
      </c>
      <c r="G4" s="57">
        <v>500</v>
      </c>
      <c r="H4" s="58"/>
      <c r="I4" s="59"/>
      <c r="J4" s="59"/>
      <c r="K4" s="57"/>
      <c r="L4" s="59"/>
      <c r="M4" s="55"/>
      <c r="N4" s="59"/>
      <c r="O4" s="58"/>
      <c r="P4" s="59"/>
      <c r="Q4" s="58"/>
      <c r="R4" s="59"/>
      <c r="S4" s="58"/>
      <c r="T4" s="59"/>
      <c r="U4" s="69"/>
    </row>
    <row r="5" spans="1:21" ht="12.75">
      <c r="A5" s="49">
        <v>36861</v>
      </c>
      <c r="B5" s="50">
        <v>0.3125</v>
      </c>
      <c r="C5" s="104">
        <v>22.05</v>
      </c>
      <c r="D5" s="41">
        <v>0.6</v>
      </c>
      <c r="E5" s="71"/>
      <c r="F5" s="51">
        <f t="shared" si="0"/>
        <v>1.1600000000000001</v>
      </c>
      <c r="G5" s="51"/>
      <c r="H5" s="67"/>
      <c r="I5" s="65"/>
      <c r="J5" s="65"/>
      <c r="K5" s="51"/>
      <c r="L5" s="59"/>
      <c r="M5" s="55"/>
      <c r="N5" s="63"/>
      <c r="O5" s="64"/>
      <c r="P5" s="61"/>
      <c r="Q5" s="62"/>
      <c r="R5" s="63"/>
      <c r="S5" s="64"/>
      <c r="T5" s="65"/>
      <c r="U5" s="66"/>
    </row>
    <row r="6" spans="1:21" ht="12.75">
      <c r="A6" s="49">
        <v>36861</v>
      </c>
      <c r="B6" s="50">
        <v>0.3229166666666667</v>
      </c>
      <c r="C6" s="104">
        <v>39.375</v>
      </c>
      <c r="D6" s="41">
        <f>(D5+D7)/2</f>
        <v>1.05</v>
      </c>
      <c r="E6" s="71"/>
      <c r="F6" s="51">
        <f t="shared" si="0"/>
        <v>1.6550000000000002</v>
      </c>
      <c r="G6" s="51"/>
      <c r="H6" s="67"/>
      <c r="I6" s="65"/>
      <c r="J6" s="65"/>
      <c r="K6" s="51"/>
      <c r="L6" s="59"/>
      <c r="M6" s="55"/>
      <c r="N6" s="63"/>
      <c r="O6" s="64"/>
      <c r="P6" s="61"/>
      <c r="Q6" s="62"/>
      <c r="R6" s="63"/>
      <c r="S6" s="64"/>
      <c r="T6" s="65"/>
      <c r="U6" s="66"/>
    </row>
    <row r="7" spans="1:21" ht="12.75">
      <c r="A7" s="49">
        <v>36861</v>
      </c>
      <c r="B7" s="50">
        <v>0.3333333333333333</v>
      </c>
      <c r="C7" s="104">
        <v>56.7</v>
      </c>
      <c r="D7" s="41">
        <v>1.5</v>
      </c>
      <c r="E7" s="71"/>
      <c r="F7" s="51">
        <f t="shared" si="0"/>
        <v>2.1500000000000004</v>
      </c>
      <c r="G7" s="51"/>
      <c r="H7" s="67"/>
      <c r="I7" s="65"/>
      <c r="J7" s="65"/>
      <c r="K7" s="51"/>
      <c r="L7" s="59"/>
      <c r="M7" s="55"/>
      <c r="N7" s="63"/>
      <c r="O7" s="64"/>
      <c r="P7" s="61"/>
      <c r="Q7" s="62"/>
      <c r="R7" s="63"/>
      <c r="S7" s="64"/>
      <c r="T7" s="65"/>
      <c r="U7" s="66"/>
    </row>
    <row r="8" spans="1:21" ht="12.75">
      <c r="A8" s="49">
        <v>36861</v>
      </c>
      <c r="B8" s="50">
        <v>0.34375</v>
      </c>
      <c r="C8" s="104">
        <v>102.725</v>
      </c>
      <c r="D8" s="41">
        <f>(D7+D9)/2</f>
        <v>1.35</v>
      </c>
      <c r="E8" s="71"/>
      <c r="F8" s="51">
        <f t="shared" si="0"/>
        <v>1.9850000000000003</v>
      </c>
      <c r="G8" s="51"/>
      <c r="H8" s="67"/>
      <c r="I8" s="65"/>
      <c r="J8" s="65"/>
      <c r="K8" s="51"/>
      <c r="L8" s="59"/>
      <c r="M8" s="68"/>
      <c r="N8" s="63"/>
      <c r="O8" s="64"/>
      <c r="P8" s="61"/>
      <c r="Q8" s="62"/>
      <c r="R8" s="63"/>
      <c r="S8" s="64"/>
      <c r="T8" s="65"/>
      <c r="U8" s="66"/>
    </row>
    <row r="9" spans="1:21" ht="12.75">
      <c r="A9" s="49">
        <v>36861</v>
      </c>
      <c r="B9" s="50">
        <v>0.3541666666666667</v>
      </c>
      <c r="C9" s="104">
        <v>148.75</v>
      </c>
      <c r="D9" s="41">
        <v>1.2</v>
      </c>
      <c r="E9" s="71"/>
      <c r="F9" s="51">
        <f t="shared" si="0"/>
        <v>1.82</v>
      </c>
      <c r="G9" s="51"/>
      <c r="H9" s="67"/>
      <c r="I9" s="65"/>
      <c r="J9" s="65"/>
      <c r="K9" s="51"/>
      <c r="L9" s="59"/>
      <c r="M9" s="68"/>
      <c r="N9" s="63"/>
      <c r="O9" s="64"/>
      <c r="P9" s="61"/>
      <c r="Q9" s="62"/>
      <c r="R9" s="63"/>
      <c r="S9" s="64"/>
      <c r="T9" s="65"/>
      <c r="U9" s="66"/>
    </row>
    <row r="10" spans="1:21" ht="12.75">
      <c r="A10" s="49">
        <v>36861</v>
      </c>
      <c r="B10" s="50">
        <v>0.3645833333333333</v>
      </c>
      <c r="C10" s="104">
        <v>229.95</v>
      </c>
      <c r="D10" s="41">
        <f>(D9+D11)/2</f>
        <v>1.45</v>
      </c>
      <c r="E10" s="71"/>
      <c r="F10" s="51">
        <f t="shared" si="0"/>
        <v>2.0949999999999998</v>
      </c>
      <c r="G10" s="51"/>
      <c r="H10" s="67"/>
      <c r="I10" s="65"/>
      <c r="J10" s="65"/>
      <c r="K10" s="51"/>
      <c r="L10" s="68"/>
      <c r="M10" s="68"/>
      <c r="N10" s="63"/>
      <c r="O10" s="64"/>
      <c r="P10" s="61"/>
      <c r="Q10" s="62"/>
      <c r="R10" s="63"/>
      <c r="S10" s="64"/>
      <c r="T10" s="65"/>
      <c r="U10" s="66"/>
    </row>
    <row r="11" spans="1:21" ht="12.75">
      <c r="A11" s="49">
        <v>36861</v>
      </c>
      <c r="B11" s="50">
        <v>0.375</v>
      </c>
      <c r="C11" s="104">
        <v>311.15</v>
      </c>
      <c r="D11" s="41">
        <v>1.7</v>
      </c>
      <c r="E11" s="71"/>
      <c r="F11" s="51">
        <f t="shared" si="0"/>
        <v>2.37</v>
      </c>
      <c r="G11" s="51"/>
      <c r="H11" s="67"/>
      <c r="I11" s="65"/>
      <c r="J11" s="65"/>
      <c r="K11" s="51"/>
      <c r="L11" s="68"/>
      <c r="M11" s="68"/>
      <c r="N11" s="63"/>
      <c r="O11" s="64"/>
      <c r="P11" s="61"/>
      <c r="Q11" s="62"/>
      <c r="R11" s="63"/>
      <c r="S11" s="64"/>
      <c r="T11" s="65"/>
      <c r="U11" s="66"/>
    </row>
    <row r="12" spans="1:21" ht="12.75">
      <c r="A12" s="49">
        <v>36861</v>
      </c>
      <c r="B12" s="50">
        <v>0.3854166666666667</v>
      </c>
      <c r="C12" s="104">
        <v>360.85</v>
      </c>
      <c r="D12" s="41">
        <f>(D11+D13)/2</f>
        <v>1.9</v>
      </c>
      <c r="E12" s="71"/>
      <c r="F12" s="51">
        <f t="shared" si="0"/>
        <v>2.59</v>
      </c>
      <c r="G12" s="51"/>
      <c r="H12" s="67"/>
      <c r="I12" s="65"/>
      <c r="J12" s="65"/>
      <c r="K12" s="51"/>
      <c r="L12" s="68"/>
      <c r="M12" s="68"/>
      <c r="N12" s="63"/>
      <c r="O12" s="64"/>
      <c r="P12" s="61"/>
      <c r="Q12" s="62"/>
      <c r="R12" s="63"/>
      <c r="S12" s="64"/>
      <c r="T12" s="65"/>
      <c r="U12" s="66"/>
    </row>
    <row r="13" spans="1:21" ht="12.75">
      <c r="A13" s="49">
        <v>36861</v>
      </c>
      <c r="B13" s="50">
        <v>0.3958333333333333</v>
      </c>
      <c r="C13" s="104">
        <v>410.55</v>
      </c>
      <c r="D13" s="41">
        <v>2.1</v>
      </c>
      <c r="E13" s="71"/>
      <c r="F13" s="51">
        <f t="shared" si="0"/>
        <v>2.8100000000000005</v>
      </c>
      <c r="G13" s="51"/>
      <c r="H13" s="67"/>
      <c r="I13" s="65"/>
      <c r="J13" s="65"/>
      <c r="K13" s="51"/>
      <c r="L13" s="68"/>
      <c r="M13" s="68"/>
      <c r="N13" s="63"/>
      <c r="O13" s="64"/>
      <c r="P13" s="61"/>
      <c r="Q13" s="62"/>
      <c r="R13" s="63"/>
      <c r="S13" s="64"/>
      <c r="T13" s="65"/>
      <c r="U13" s="66"/>
    </row>
    <row r="14" spans="1:21" ht="12.75">
      <c r="A14" s="49">
        <v>36861</v>
      </c>
      <c r="B14" s="50">
        <v>0.40625</v>
      </c>
      <c r="C14" s="104">
        <v>452.725</v>
      </c>
      <c r="D14" s="41">
        <f>(D13+D15)/2</f>
        <v>1.8</v>
      </c>
      <c r="E14" s="71"/>
      <c r="F14" s="51">
        <f t="shared" si="0"/>
        <v>2.4800000000000004</v>
      </c>
      <c r="G14" s="51"/>
      <c r="H14" s="67"/>
      <c r="I14" s="65"/>
      <c r="J14" s="65"/>
      <c r="K14" s="51"/>
      <c r="L14" s="68"/>
      <c r="M14" s="68"/>
      <c r="N14" s="63"/>
      <c r="O14" s="64"/>
      <c r="P14" s="61"/>
      <c r="Q14" s="62"/>
      <c r="R14" s="63"/>
      <c r="S14" s="64"/>
      <c r="T14" s="65"/>
      <c r="U14" s="66"/>
    </row>
    <row r="15" spans="1:21" ht="12.75">
      <c r="A15" s="49">
        <v>36861</v>
      </c>
      <c r="B15" s="50">
        <v>0.4166666666666667</v>
      </c>
      <c r="C15" s="104">
        <v>494.9</v>
      </c>
      <c r="D15" s="41">
        <v>1.5</v>
      </c>
      <c r="E15" s="71"/>
      <c r="F15" s="51">
        <f t="shared" si="0"/>
        <v>2.1500000000000004</v>
      </c>
      <c r="G15" s="51"/>
      <c r="H15" s="67"/>
      <c r="I15" s="65"/>
      <c r="J15" s="65"/>
      <c r="K15" s="51"/>
      <c r="L15" s="68"/>
      <c r="M15" s="68"/>
      <c r="N15" s="63"/>
      <c r="O15" s="64"/>
      <c r="P15" s="61"/>
      <c r="Q15" s="62"/>
      <c r="R15" s="63"/>
      <c r="S15" s="64"/>
      <c r="T15" s="65"/>
      <c r="U15" s="66"/>
    </row>
    <row r="16" spans="1:21" ht="12.75">
      <c r="A16" s="49">
        <v>36861</v>
      </c>
      <c r="B16" s="50">
        <v>0.4270833333333333</v>
      </c>
      <c r="C16" s="104">
        <v>538.475</v>
      </c>
      <c r="D16" s="41">
        <f>(D15+D17)/2</f>
        <v>1.4</v>
      </c>
      <c r="E16" s="71"/>
      <c r="F16" s="51">
        <f t="shared" si="0"/>
        <v>2.04</v>
      </c>
      <c r="G16" s="51"/>
      <c r="H16" s="67"/>
      <c r="I16" s="65"/>
      <c r="J16" s="65"/>
      <c r="K16" s="51"/>
      <c r="L16" s="68"/>
      <c r="M16" s="68"/>
      <c r="N16" s="63"/>
      <c r="O16" s="64"/>
      <c r="P16" s="61"/>
      <c r="Q16" s="62"/>
      <c r="R16" s="63"/>
      <c r="S16" s="64"/>
      <c r="T16" s="65"/>
      <c r="U16" s="66"/>
    </row>
    <row r="17" spans="1:21" ht="12.75">
      <c r="A17" s="49">
        <v>36861</v>
      </c>
      <c r="B17" s="50">
        <v>0.4375</v>
      </c>
      <c r="C17" s="104">
        <v>582.05</v>
      </c>
      <c r="D17" s="41">
        <v>1.3</v>
      </c>
      <c r="E17" s="71"/>
      <c r="F17" s="51">
        <f t="shared" si="0"/>
        <v>1.9300000000000002</v>
      </c>
      <c r="G17" s="51"/>
      <c r="H17" s="67"/>
      <c r="I17" s="65"/>
      <c r="J17" s="65"/>
      <c r="K17" s="51"/>
      <c r="L17" s="68"/>
      <c r="M17" s="68"/>
      <c r="N17" s="63"/>
      <c r="O17" s="64"/>
      <c r="P17" s="61"/>
      <c r="Q17" s="62"/>
      <c r="R17" s="63"/>
      <c r="S17" s="64"/>
      <c r="T17" s="65"/>
      <c r="U17" s="66"/>
    </row>
    <row r="18" spans="1:21" ht="12.75">
      <c r="A18" s="49">
        <v>36861</v>
      </c>
      <c r="B18" s="50">
        <v>0.4479166666666667</v>
      </c>
      <c r="C18" s="104">
        <v>612.85</v>
      </c>
      <c r="D18" s="41">
        <f>(D17+D19)/2</f>
        <v>1.5</v>
      </c>
      <c r="E18" s="71"/>
      <c r="F18" s="51">
        <f t="shared" si="0"/>
        <v>2.1500000000000004</v>
      </c>
      <c r="G18" s="51"/>
      <c r="H18" s="67"/>
      <c r="I18" s="65"/>
      <c r="J18" s="65"/>
      <c r="K18" s="51"/>
      <c r="L18" s="68"/>
      <c r="M18" s="68"/>
      <c r="N18" s="63"/>
      <c r="O18" s="64"/>
      <c r="P18" s="61"/>
      <c r="Q18" s="62"/>
      <c r="R18" s="63"/>
      <c r="S18" s="64"/>
      <c r="T18" s="65"/>
      <c r="U18" s="66"/>
    </row>
    <row r="19" spans="1:21" ht="12.75">
      <c r="A19" s="49">
        <v>36861</v>
      </c>
      <c r="B19" s="50">
        <v>0.4583333333333333</v>
      </c>
      <c r="C19" s="104">
        <v>643.65</v>
      </c>
      <c r="D19" s="41">
        <v>1.7</v>
      </c>
      <c r="E19" s="71"/>
      <c r="F19" s="51">
        <f t="shared" si="0"/>
        <v>2.37</v>
      </c>
      <c r="G19" s="51"/>
      <c r="H19" s="67"/>
      <c r="I19" s="65"/>
      <c r="J19" s="65"/>
      <c r="K19" s="51"/>
      <c r="L19" s="68"/>
      <c r="M19" s="68"/>
      <c r="N19" s="63"/>
      <c r="O19" s="64"/>
      <c r="P19" s="61"/>
      <c r="Q19" s="62"/>
      <c r="R19" s="63"/>
      <c r="S19" s="64"/>
      <c r="T19" s="65"/>
      <c r="U19" s="66"/>
    </row>
    <row r="20" spans="1:21" ht="12.75">
      <c r="A20" s="49">
        <v>36861</v>
      </c>
      <c r="B20" s="50">
        <v>0.46875</v>
      </c>
      <c r="C20" s="104">
        <v>663.6</v>
      </c>
      <c r="D20" s="41">
        <f>(D19+D21)/2</f>
        <v>1.25</v>
      </c>
      <c r="E20" s="71"/>
      <c r="F20" s="51">
        <f t="shared" si="0"/>
        <v>1.875</v>
      </c>
      <c r="G20" s="51"/>
      <c r="H20" s="67"/>
      <c r="I20" s="65"/>
      <c r="J20" s="65"/>
      <c r="K20" s="51"/>
      <c r="L20" s="68"/>
      <c r="M20" s="68"/>
      <c r="N20" s="63"/>
      <c r="O20" s="64"/>
      <c r="P20" s="61"/>
      <c r="Q20" s="62"/>
      <c r="R20" s="63"/>
      <c r="S20" s="64"/>
      <c r="T20" s="65"/>
      <c r="U20" s="66"/>
    </row>
    <row r="21" spans="1:21" ht="12.75">
      <c r="A21" s="49">
        <v>36861</v>
      </c>
      <c r="B21" s="50">
        <v>0.4791666666666667</v>
      </c>
      <c r="C21" s="104">
        <v>683.55</v>
      </c>
      <c r="D21" s="41">
        <v>0.8</v>
      </c>
      <c r="E21" s="71"/>
      <c r="F21" s="51">
        <f t="shared" si="0"/>
        <v>1.3800000000000001</v>
      </c>
      <c r="G21" s="51"/>
      <c r="H21" s="67"/>
      <c r="I21" s="65"/>
      <c r="J21" s="65"/>
      <c r="K21" s="51"/>
      <c r="L21" s="68"/>
      <c r="M21" s="68"/>
      <c r="N21" s="63"/>
      <c r="O21" s="64"/>
      <c r="P21" s="61"/>
      <c r="Q21" s="62"/>
      <c r="R21" s="63"/>
      <c r="S21" s="64"/>
      <c r="T21" s="65"/>
      <c r="U21" s="66"/>
    </row>
    <row r="22" spans="1:21" ht="12.75">
      <c r="A22" s="49">
        <v>36861</v>
      </c>
      <c r="B22" s="50">
        <v>0.4895833333333333</v>
      </c>
      <c r="C22" s="104">
        <v>695.1</v>
      </c>
      <c r="D22" s="41">
        <f>(D21+D23)/2</f>
        <v>1</v>
      </c>
      <c r="E22" s="71"/>
      <c r="F22" s="51">
        <f t="shared" si="0"/>
        <v>1.6</v>
      </c>
      <c r="G22" s="51"/>
      <c r="H22" s="67"/>
      <c r="I22" s="65"/>
      <c r="J22" s="65"/>
      <c r="K22" s="51"/>
      <c r="L22" s="68"/>
      <c r="M22" s="68"/>
      <c r="N22" s="63"/>
      <c r="O22" s="64"/>
      <c r="P22" s="61"/>
      <c r="Q22" s="62"/>
      <c r="R22" s="63"/>
      <c r="S22" s="64"/>
      <c r="T22" s="65"/>
      <c r="U22" s="66"/>
    </row>
    <row r="23" spans="1:21" ht="12.75">
      <c r="A23" s="49">
        <v>36861</v>
      </c>
      <c r="B23" s="50">
        <v>0.5</v>
      </c>
      <c r="C23" s="104">
        <v>706.65</v>
      </c>
      <c r="D23" s="41">
        <v>1.2</v>
      </c>
      <c r="E23" s="71"/>
      <c r="F23" s="51">
        <f t="shared" si="0"/>
        <v>1.82</v>
      </c>
      <c r="G23" s="51"/>
      <c r="H23" s="67"/>
      <c r="I23" s="65"/>
      <c r="J23" s="65"/>
      <c r="K23" s="51"/>
      <c r="L23" s="68"/>
      <c r="M23" s="68"/>
      <c r="N23" s="63"/>
      <c r="O23" s="64"/>
      <c r="P23" s="61"/>
      <c r="Q23" s="62"/>
      <c r="R23" s="63"/>
      <c r="S23" s="64"/>
      <c r="T23" s="65"/>
      <c r="U23" s="66"/>
    </row>
    <row r="24" spans="1:21" ht="12.75">
      <c r="A24" s="49">
        <v>36861</v>
      </c>
      <c r="B24" s="50">
        <v>0.5104166666666666</v>
      </c>
      <c r="C24" s="104">
        <v>705.95</v>
      </c>
      <c r="D24" s="41">
        <f>(D23+D25)/2</f>
        <v>1.15</v>
      </c>
      <c r="E24" s="71"/>
      <c r="F24" s="51">
        <f t="shared" si="0"/>
        <v>1.765</v>
      </c>
      <c r="G24" s="51"/>
      <c r="H24" s="67"/>
      <c r="I24" s="65"/>
      <c r="J24" s="65"/>
      <c r="K24" s="51"/>
      <c r="L24" s="68"/>
      <c r="M24" s="68"/>
      <c r="N24" s="63"/>
      <c r="O24" s="64"/>
      <c r="P24" s="61"/>
      <c r="Q24" s="62"/>
      <c r="R24" s="63"/>
      <c r="S24" s="64"/>
      <c r="T24" s="65"/>
      <c r="U24" s="66"/>
    </row>
    <row r="25" spans="1:21" ht="12.75">
      <c r="A25" s="49">
        <v>36861</v>
      </c>
      <c r="B25" s="50">
        <v>0.5208333333333334</v>
      </c>
      <c r="C25" s="104">
        <v>705.25</v>
      </c>
      <c r="D25" s="41">
        <v>1.1</v>
      </c>
      <c r="E25" s="71"/>
      <c r="F25" s="51">
        <f t="shared" si="0"/>
        <v>1.7100000000000002</v>
      </c>
      <c r="G25" s="51"/>
      <c r="H25" s="67"/>
      <c r="I25" s="65"/>
      <c r="J25" s="65"/>
      <c r="K25" s="51"/>
      <c r="L25" s="68"/>
      <c r="M25" s="68"/>
      <c r="N25" s="63"/>
      <c r="O25" s="64"/>
      <c r="P25" s="61"/>
      <c r="Q25" s="62"/>
      <c r="R25" s="63"/>
      <c r="S25" s="64"/>
      <c r="T25" s="65"/>
      <c r="U25" s="66"/>
    </row>
    <row r="26" spans="1:21" ht="12.75">
      <c r="A26" s="49">
        <v>36861</v>
      </c>
      <c r="B26" s="50">
        <v>0.53125</v>
      </c>
      <c r="C26" s="104">
        <v>694.925</v>
      </c>
      <c r="D26" s="41">
        <f>(D25+D27)/2</f>
        <v>1.3</v>
      </c>
      <c r="E26" s="71"/>
      <c r="F26" s="51">
        <f t="shared" si="0"/>
        <v>1.9300000000000002</v>
      </c>
      <c r="G26" s="51"/>
      <c r="H26" s="67"/>
      <c r="I26" s="65"/>
      <c r="J26" s="65"/>
      <c r="K26" s="51"/>
      <c r="L26" s="68"/>
      <c r="M26" s="68"/>
      <c r="N26" s="63"/>
      <c r="O26" s="64"/>
      <c r="P26" s="61"/>
      <c r="Q26" s="62"/>
      <c r="R26" s="63"/>
      <c r="S26" s="64"/>
      <c r="T26" s="65"/>
      <c r="U26" s="66"/>
    </row>
    <row r="27" spans="1:21" ht="12.75">
      <c r="A27" s="49">
        <v>36861</v>
      </c>
      <c r="B27" s="50">
        <v>0.5416666666666666</v>
      </c>
      <c r="C27" s="104">
        <v>684.6</v>
      </c>
      <c r="D27" s="41">
        <v>1.5</v>
      </c>
      <c r="E27" s="71"/>
      <c r="F27" s="51">
        <f t="shared" si="0"/>
        <v>2.1500000000000004</v>
      </c>
      <c r="G27" s="51"/>
      <c r="H27" s="67"/>
      <c r="I27" s="65"/>
      <c r="J27" s="65"/>
      <c r="K27" s="51"/>
      <c r="L27" s="68"/>
      <c r="M27" s="68"/>
      <c r="N27" s="63"/>
      <c r="O27" s="64"/>
      <c r="P27" s="61"/>
      <c r="Q27" s="62"/>
      <c r="R27" s="63"/>
      <c r="S27" s="64"/>
      <c r="T27" s="65"/>
      <c r="U27" s="66"/>
    </row>
    <row r="28" spans="1:21" ht="12.75">
      <c r="A28" s="49">
        <v>36861</v>
      </c>
      <c r="B28" s="50">
        <v>0.5520833333333334</v>
      </c>
      <c r="C28" s="104">
        <v>664.65</v>
      </c>
      <c r="D28" s="41">
        <f>(D27+D29)/2</f>
        <v>1.25</v>
      </c>
      <c r="E28" s="71"/>
      <c r="F28" s="51">
        <f t="shared" si="0"/>
        <v>1.875</v>
      </c>
      <c r="G28" s="51"/>
      <c r="H28" s="67"/>
      <c r="I28" s="65"/>
      <c r="J28" s="65"/>
      <c r="K28" s="51"/>
      <c r="L28" s="68"/>
      <c r="M28" s="68"/>
      <c r="N28" s="63"/>
      <c r="O28" s="64"/>
      <c r="P28" s="61"/>
      <c r="Q28" s="62"/>
      <c r="R28" s="63"/>
      <c r="S28" s="64"/>
      <c r="T28" s="65"/>
      <c r="U28" s="66"/>
    </row>
    <row r="29" spans="1:21" ht="12.75">
      <c r="A29" s="49">
        <v>36861</v>
      </c>
      <c r="B29" s="50">
        <v>0.5625</v>
      </c>
      <c r="C29" s="104">
        <v>644.7</v>
      </c>
      <c r="D29" s="41">
        <v>1</v>
      </c>
      <c r="E29" s="71"/>
      <c r="F29" s="51">
        <f t="shared" si="0"/>
        <v>1.6</v>
      </c>
      <c r="G29" s="51"/>
      <c r="H29" s="67"/>
      <c r="I29" s="65"/>
      <c r="J29" s="65"/>
      <c r="K29" s="51"/>
      <c r="L29" s="68"/>
      <c r="M29" s="68"/>
      <c r="N29" s="63"/>
      <c r="O29" s="64"/>
      <c r="P29" s="61"/>
      <c r="Q29" s="62"/>
      <c r="R29" s="63"/>
      <c r="S29" s="64"/>
      <c r="T29" s="65"/>
      <c r="U29" s="66"/>
    </row>
    <row r="30" spans="1:21" ht="12.75">
      <c r="A30" s="49">
        <v>36861</v>
      </c>
      <c r="B30" s="50">
        <v>0.5729166666666666</v>
      </c>
      <c r="C30" s="104">
        <v>610.75</v>
      </c>
      <c r="D30" s="41">
        <f>(D29+D31)/2</f>
        <v>1.1</v>
      </c>
      <c r="E30" s="71"/>
      <c r="F30" s="51">
        <f t="shared" si="0"/>
        <v>1.7100000000000002</v>
      </c>
      <c r="G30" s="51"/>
      <c r="H30" s="67"/>
      <c r="I30" s="65"/>
      <c r="J30" s="65"/>
      <c r="K30" s="51"/>
      <c r="L30" s="68"/>
      <c r="M30" s="68"/>
      <c r="N30" s="63"/>
      <c r="O30" s="64"/>
      <c r="P30" s="61"/>
      <c r="Q30" s="62"/>
      <c r="R30" s="63"/>
      <c r="S30" s="64"/>
      <c r="T30" s="65"/>
      <c r="U30" s="66"/>
    </row>
    <row r="31" spans="1:21" ht="12.75">
      <c r="A31" s="49">
        <v>36861</v>
      </c>
      <c r="B31" s="50">
        <v>0.5833333333333334</v>
      </c>
      <c r="C31" s="104">
        <v>576.8</v>
      </c>
      <c r="D31" s="41">
        <v>1.2</v>
      </c>
      <c r="E31" s="71"/>
      <c r="F31" s="51">
        <f t="shared" si="0"/>
        <v>1.82</v>
      </c>
      <c r="G31" s="51"/>
      <c r="H31" s="67"/>
      <c r="I31" s="65"/>
      <c r="J31" s="65"/>
      <c r="K31" s="51"/>
      <c r="L31" s="68"/>
      <c r="M31" s="68"/>
      <c r="N31" s="63"/>
      <c r="O31" s="64"/>
      <c r="P31" s="61"/>
      <c r="Q31" s="62"/>
      <c r="R31" s="63"/>
      <c r="S31" s="64"/>
      <c r="T31" s="65"/>
      <c r="U31" s="66"/>
    </row>
    <row r="32" spans="1:21" ht="12.75">
      <c r="A32" s="49">
        <v>36861</v>
      </c>
      <c r="B32" s="50">
        <v>0.59375</v>
      </c>
      <c r="C32" s="104">
        <v>524.3</v>
      </c>
      <c r="D32" s="41">
        <f>(D31+D33)/2</f>
        <v>1.2999999999999998</v>
      </c>
      <c r="E32" s="71"/>
      <c r="F32" s="51">
        <f t="shared" si="0"/>
        <v>1.93</v>
      </c>
      <c r="G32" s="51"/>
      <c r="H32" s="67"/>
      <c r="I32" s="65"/>
      <c r="J32" s="65"/>
      <c r="K32" s="51"/>
      <c r="L32" s="68"/>
      <c r="M32" s="68"/>
      <c r="N32" s="63"/>
      <c r="O32" s="64"/>
      <c r="P32" s="61"/>
      <c r="Q32" s="62"/>
      <c r="R32" s="63"/>
      <c r="S32" s="64"/>
      <c r="T32" s="65"/>
      <c r="U32" s="66"/>
    </row>
    <row r="33" spans="1:21" ht="12.75">
      <c r="A33" s="49">
        <v>36861</v>
      </c>
      <c r="B33" s="50">
        <v>0.6041666666666666</v>
      </c>
      <c r="C33" s="104">
        <v>471.8</v>
      </c>
      <c r="D33" s="41">
        <v>1.4</v>
      </c>
      <c r="E33" s="71"/>
      <c r="F33" s="51">
        <f t="shared" si="0"/>
        <v>2.04</v>
      </c>
      <c r="G33" s="51"/>
      <c r="H33" s="67"/>
      <c r="I33" s="65"/>
      <c r="J33" s="65"/>
      <c r="K33" s="51"/>
      <c r="L33" s="68"/>
      <c r="M33" s="68"/>
      <c r="N33" s="63"/>
      <c r="O33" s="64"/>
      <c r="P33" s="61"/>
      <c r="Q33" s="62"/>
      <c r="R33" s="63"/>
      <c r="S33" s="64"/>
      <c r="T33" s="65"/>
      <c r="U33" s="66"/>
    </row>
    <row r="34" spans="1:21" ht="12.75">
      <c r="A34" s="49">
        <v>36861</v>
      </c>
      <c r="B34" s="50">
        <v>0.6145833333333334</v>
      </c>
      <c r="C34" s="104">
        <v>394.625</v>
      </c>
      <c r="D34" s="41">
        <f>(D33+D35)/2</f>
        <v>1.35</v>
      </c>
      <c r="E34" s="71"/>
      <c r="F34" s="51">
        <f t="shared" si="0"/>
        <v>1.9850000000000003</v>
      </c>
      <c r="G34" s="51"/>
      <c r="H34" s="67"/>
      <c r="I34" s="65"/>
      <c r="J34" s="65"/>
      <c r="K34" s="51"/>
      <c r="L34" s="68"/>
      <c r="M34" s="68"/>
      <c r="N34" s="63"/>
      <c r="O34" s="64"/>
      <c r="P34" s="61"/>
      <c r="Q34" s="62"/>
      <c r="R34" s="63"/>
      <c r="S34" s="64"/>
      <c r="T34" s="65"/>
      <c r="U34" s="66"/>
    </row>
    <row r="35" spans="1:21" ht="12.75">
      <c r="A35" s="49">
        <v>36861</v>
      </c>
      <c r="B35" s="50">
        <v>0.625</v>
      </c>
      <c r="C35" s="104">
        <v>317.45</v>
      </c>
      <c r="D35" s="41">
        <v>1.3</v>
      </c>
      <c r="E35" s="71"/>
      <c r="F35" s="51">
        <f t="shared" si="0"/>
        <v>1.9300000000000002</v>
      </c>
      <c r="G35" s="51"/>
      <c r="H35" s="67"/>
      <c r="I35" s="65"/>
      <c r="J35" s="65"/>
      <c r="K35" s="51"/>
      <c r="L35" s="68"/>
      <c r="M35" s="68"/>
      <c r="N35" s="63"/>
      <c r="O35" s="64"/>
      <c r="P35" s="61"/>
      <c r="Q35" s="62"/>
      <c r="R35" s="63"/>
      <c r="S35" s="64"/>
      <c r="T35" s="65"/>
      <c r="U35" s="66"/>
    </row>
    <row r="36" spans="1:21" ht="12.75">
      <c r="A36" s="49">
        <v>36861</v>
      </c>
      <c r="B36" s="50">
        <v>0.6354166666666666</v>
      </c>
      <c r="C36" s="104">
        <v>251.825</v>
      </c>
      <c r="D36" s="41">
        <f>(D35+D37)/2</f>
        <v>1.1</v>
      </c>
      <c r="E36" s="71"/>
      <c r="F36" s="51">
        <f t="shared" si="0"/>
        <v>1.7100000000000002</v>
      </c>
      <c r="G36" s="51"/>
      <c r="H36" s="67"/>
      <c r="I36" s="65"/>
      <c r="J36" s="65"/>
      <c r="K36" s="51"/>
      <c r="L36" s="68"/>
      <c r="M36" s="68"/>
      <c r="N36" s="63"/>
      <c r="O36" s="64"/>
      <c r="P36" s="61"/>
      <c r="Q36" s="62"/>
      <c r="R36" s="63"/>
      <c r="S36" s="64"/>
      <c r="T36" s="65"/>
      <c r="U36" s="66"/>
    </row>
    <row r="37" spans="1:21" ht="12.75">
      <c r="A37" s="49">
        <v>36861</v>
      </c>
      <c r="B37" s="50">
        <v>0.6458333333333334</v>
      </c>
      <c r="C37" s="104">
        <v>186.2</v>
      </c>
      <c r="D37" s="41">
        <v>0.9</v>
      </c>
      <c r="E37" s="71"/>
      <c r="F37" s="51">
        <f t="shared" si="0"/>
        <v>1.4900000000000002</v>
      </c>
      <c r="G37" s="51"/>
      <c r="H37" s="67"/>
      <c r="I37" s="65"/>
      <c r="J37" s="65"/>
      <c r="K37" s="51"/>
      <c r="L37" s="68"/>
      <c r="M37" s="68"/>
      <c r="N37" s="63"/>
      <c r="O37" s="64"/>
      <c r="P37" s="61"/>
      <c r="Q37" s="62"/>
      <c r="R37" s="63"/>
      <c r="S37" s="64"/>
      <c r="T37" s="65"/>
      <c r="U37" s="66"/>
    </row>
    <row r="38" spans="1:21" ht="12.75">
      <c r="A38" s="49">
        <v>36861</v>
      </c>
      <c r="B38" s="50">
        <v>0.65625</v>
      </c>
      <c r="C38" s="104">
        <v>131.95</v>
      </c>
      <c r="D38" s="41">
        <f>(D37+D39)/2</f>
        <v>1.05</v>
      </c>
      <c r="E38" s="71"/>
      <c r="F38" s="51">
        <f t="shared" si="0"/>
        <v>1.6550000000000002</v>
      </c>
      <c r="G38" s="51"/>
      <c r="H38" s="67"/>
      <c r="I38" s="65"/>
      <c r="J38" s="65"/>
      <c r="K38" s="51"/>
      <c r="L38" s="68"/>
      <c r="M38" s="68"/>
      <c r="N38" s="63"/>
      <c r="O38" s="64"/>
      <c r="P38" s="61"/>
      <c r="Q38" s="62"/>
      <c r="R38" s="63"/>
      <c r="S38" s="64"/>
      <c r="T38" s="65"/>
      <c r="U38" s="66"/>
    </row>
    <row r="39" spans="1:21" ht="12.75">
      <c r="A39" s="49">
        <v>36861</v>
      </c>
      <c r="B39" s="50">
        <v>0.6666666666666666</v>
      </c>
      <c r="C39" s="104">
        <v>77.7</v>
      </c>
      <c r="D39" s="41">
        <v>1.2</v>
      </c>
      <c r="E39" s="71"/>
      <c r="F39" s="51">
        <f t="shared" si="0"/>
        <v>1.82</v>
      </c>
      <c r="G39" s="51"/>
      <c r="H39" s="67"/>
      <c r="I39" s="65"/>
      <c r="J39" s="65"/>
      <c r="K39" s="51"/>
      <c r="L39" s="68"/>
      <c r="M39" s="68"/>
      <c r="N39" s="63"/>
      <c r="O39" s="64"/>
      <c r="P39" s="61"/>
      <c r="Q39" s="62"/>
      <c r="R39" s="63"/>
      <c r="S39" s="64"/>
      <c r="T39" s="65"/>
      <c r="U39" s="66"/>
    </row>
    <row r="40" spans="1:21" ht="12.75">
      <c r="A40" s="49">
        <v>36861</v>
      </c>
      <c r="B40" s="50">
        <v>0.6770833333333334</v>
      </c>
      <c r="C40" s="104">
        <v>53.655</v>
      </c>
      <c r="D40" s="41">
        <f>(D39+D41)/2</f>
        <v>1.25</v>
      </c>
      <c r="E40" s="71"/>
      <c r="F40" s="51">
        <f t="shared" si="0"/>
        <v>1.875</v>
      </c>
      <c r="G40" s="51"/>
      <c r="H40" s="67"/>
      <c r="I40" s="65"/>
      <c r="J40" s="65"/>
      <c r="K40" s="51"/>
      <c r="L40" s="68"/>
      <c r="M40" s="68"/>
      <c r="N40" s="63"/>
      <c r="O40" s="64"/>
      <c r="P40" s="61"/>
      <c r="Q40" s="62"/>
      <c r="R40" s="63"/>
      <c r="S40" s="64"/>
      <c r="T40" s="65"/>
      <c r="U40" s="66"/>
    </row>
    <row r="41" spans="1:21" ht="12.75">
      <c r="A41" s="49">
        <v>36861</v>
      </c>
      <c r="B41" s="50">
        <v>0.6875</v>
      </c>
      <c r="C41" s="104">
        <v>29.61</v>
      </c>
      <c r="D41" s="41">
        <v>1.3</v>
      </c>
      <c r="E41" s="71"/>
      <c r="F41" s="51">
        <f t="shared" si="0"/>
        <v>1.9300000000000002</v>
      </c>
      <c r="G41" s="51"/>
      <c r="H41" s="67"/>
      <c r="I41" s="65"/>
      <c r="J41" s="65"/>
      <c r="K41" s="51"/>
      <c r="L41" s="68"/>
      <c r="M41" s="68"/>
      <c r="N41" s="63"/>
      <c r="O41" s="64"/>
      <c r="P41" s="61"/>
      <c r="Q41" s="62"/>
      <c r="R41" s="63"/>
      <c r="S41" s="64"/>
      <c r="T41" s="65"/>
      <c r="U41" s="66"/>
    </row>
    <row r="42" spans="1:21" ht="12.75">
      <c r="A42" s="49">
        <v>36861</v>
      </c>
      <c r="B42" s="50">
        <v>0.6979166666666666</v>
      </c>
      <c r="C42" s="104">
        <v>19.005</v>
      </c>
      <c r="D42" s="41">
        <f>(D41+D43)/2</f>
        <v>1.05</v>
      </c>
      <c r="E42" s="71"/>
      <c r="F42" s="51">
        <f t="shared" si="0"/>
        <v>1.6550000000000002</v>
      </c>
      <c r="G42" s="51"/>
      <c r="H42" s="67"/>
      <c r="I42" s="65"/>
      <c r="J42" s="65"/>
      <c r="K42" s="51"/>
      <c r="L42" s="68"/>
      <c r="M42" s="68"/>
      <c r="N42" s="63"/>
      <c r="O42" s="64"/>
      <c r="P42" s="61"/>
      <c r="Q42" s="62"/>
      <c r="R42" s="63"/>
      <c r="S42" s="64"/>
      <c r="T42" s="65"/>
      <c r="U42" s="66"/>
    </row>
    <row r="43" spans="1:21" ht="12" customHeight="1">
      <c r="A43" s="49">
        <v>36861</v>
      </c>
      <c r="B43" s="50">
        <v>0.7083333333333334</v>
      </c>
      <c r="C43" s="104">
        <v>8.4</v>
      </c>
      <c r="D43" s="41">
        <v>0.8</v>
      </c>
      <c r="E43" s="71"/>
      <c r="F43" s="51">
        <f t="shared" si="0"/>
        <v>1.3800000000000001</v>
      </c>
      <c r="G43" s="51"/>
      <c r="H43" s="67"/>
      <c r="I43" s="65"/>
      <c r="J43" s="65"/>
      <c r="K43" s="51"/>
      <c r="L43" s="60"/>
      <c r="M43" s="55"/>
      <c r="N43" s="63"/>
      <c r="O43" s="64"/>
      <c r="P43" s="61"/>
      <c r="Q43" s="62"/>
      <c r="R43" s="63"/>
      <c r="S43" s="64"/>
      <c r="T43" s="65"/>
      <c r="U43" s="66"/>
    </row>
    <row r="44" spans="1:21" ht="12" customHeight="1">
      <c r="A44" s="49">
        <v>36861</v>
      </c>
      <c r="B44" s="50">
        <v>0.71875</v>
      </c>
      <c r="C44" s="104">
        <v>4.2</v>
      </c>
      <c r="D44" s="41">
        <f>(D43+D45)/2</f>
        <v>0.65</v>
      </c>
      <c r="E44" s="71"/>
      <c r="F44" s="51">
        <f t="shared" si="0"/>
        <v>1.215</v>
      </c>
      <c r="G44" s="51"/>
      <c r="H44" s="67"/>
      <c r="I44" s="65"/>
      <c r="J44" s="65"/>
      <c r="K44" s="51"/>
      <c r="L44" s="60"/>
      <c r="M44" s="55"/>
      <c r="N44" s="63"/>
      <c r="O44" s="64"/>
      <c r="P44" s="61"/>
      <c r="Q44" s="62"/>
      <c r="R44" s="63"/>
      <c r="S44" s="64"/>
      <c r="T44" s="65"/>
      <c r="U44" s="66"/>
    </row>
    <row r="45" spans="1:21" ht="12.75">
      <c r="A45" s="49">
        <v>36861</v>
      </c>
      <c r="B45" s="50">
        <v>0.7291666666666666</v>
      </c>
      <c r="C45" s="104">
        <v>0</v>
      </c>
      <c r="D45" s="41">
        <v>0.5</v>
      </c>
      <c r="E45" s="71"/>
      <c r="F45" s="51">
        <f t="shared" si="0"/>
        <v>1.05</v>
      </c>
      <c r="G45" s="51"/>
      <c r="H45" s="67"/>
      <c r="I45" s="65"/>
      <c r="J45" s="65"/>
      <c r="K45" s="51"/>
      <c r="L45" s="60"/>
      <c r="M45" s="55"/>
      <c r="N45" s="63"/>
      <c r="O45" s="64"/>
      <c r="P45" s="61"/>
      <c r="Q45" s="62"/>
      <c r="R45" s="63"/>
      <c r="S45" s="64"/>
      <c r="T45" s="65"/>
      <c r="U45" s="66"/>
    </row>
    <row r="46" spans="1:21" ht="12.75">
      <c r="A46" s="5"/>
      <c r="B46" s="5"/>
      <c r="C46" s="5"/>
      <c r="D46" s="5"/>
      <c r="E46" s="5"/>
      <c r="F46" s="5"/>
      <c r="G46" s="7"/>
      <c r="H46" s="5"/>
      <c r="I46" s="7"/>
      <c r="J46" s="4"/>
      <c r="K46" s="5"/>
      <c r="L46" s="7"/>
      <c r="M46" s="16"/>
      <c r="N46" s="7"/>
      <c r="O46" s="18"/>
      <c r="P46" s="7"/>
      <c r="Q46" s="18"/>
      <c r="R46" s="7"/>
      <c r="S46" s="18"/>
      <c r="T46" s="7"/>
      <c r="U46" s="18"/>
    </row>
    <row r="47" spans="7:21" ht="12.75">
      <c r="G47" s="32" t="s">
        <v>3</v>
      </c>
      <c r="I47" s="32" t="s">
        <v>4</v>
      </c>
      <c r="J47" s="4"/>
      <c r="L47" s="32" t="s">
        <v>4</v>
      </c>
      <c r="M47" s="32" t="s">
        <v>4</v>
      </c>
      <c r="N47" s="32" t="s">
        <v>4</v>
      </c>
      <c r="O47" s="32" t="s">
        <v>4</v>
      </c>
      <c r="P47" s="32" t="s">
        <v>4</v>
      </c>
      <c r="Q47" s="33" t="s">
        <v>4</v>
      </c>
      <c r="R47" s="32" t="s">
        <v>4</v>
      </c>
      <c r="S47" s="33" t="s">
        <v>4</v>
      </c>
      <c r="T47" s="32" t="s">
        <v>4</v>
      </c>
      <c r="U47" s="33" t="s">
        <v>4</v>
      </c>
    </row>
    <row r="48" spans="10:21" ht="13.5" thickBot="1">
      <c r="J48" s="3"/>
      <c r="U48" s="36"/>
    </row>
    <row r="49" spans="10:25" ht="15.75" thickBot="1" thickTop="1">
      <c r="J49" s="3"/>
      <c r="U49" s="116"/>
      <c r="V49" s="117" t="s">
        <v>47</v>
      </c>
      <c r="W49" s="118"/>
      <c r="X49" s="127"/>
      <c r="Y49" s="119"/>
    </row>
    <row r="50" spans="10:25" ht="15.75" thickBot="1" thickTop="1">
      <c r="J50" s="3"/>
      <c r="P50" s="116"/>
      <c r="Q50" s="117" t="s">
        <v>18</v>
      </c>
      <c r="R50" s="118"/>
      <c r="S50" s="119"/>
      <c r="U50" s="108" t="s">
        <v>103</v>
      </c>
      <c r="V50" s="109" t="s">
        <v>104</v>
      </c>
      <c r="W50" s="126" t="s">
        <v>38</v>
      </c>
      <c r="X50" s="128"/>
      <c r="Y50" s="129"/>
    </row>
    <row r="51" spans="9:25" ht="34.5" customHeight="1" thickBot="1" thickTop="1">
      <c r="I51" s="6"/>
      <c r="J51" s="3"/>
      <c r="P51" s="90" t="s">
        <v>9</v>
      </c>
      <c r="Q51" s="124" t="s">
        <v>44</v>
      </c>
      <c r="R51" s="122" t="s">
        <v>42</v>
      </c>
      <c r="S51" s="123" t="s">
        <v>43</v>
      </c>
      <c r="T51" s="39"/>
      <c r="U51" s="125" t="s">
        <v>41</v>
      </c>
      <c r="V51" s="120" t="s">
        <v>40</v>
      </c>
      <c r="W51" s="121" t="s">
        <v>39</v>
      </c>
      <c r="X51" s="130" t="s">
        <v>45</v>
      </c>
      <c r="Y51" s="131" t="s">
        <v>46</v>
      </c>
    </row>
    <row r="52" spans="9:25" ht="19.5" thickTop="1">
      <c r="I52" s="1"/>
      <c r="J52" s="3"/>
      <c r="O52" s="100" t="s">
        <v>8</v>
      </c>
      <c r="P52" s="91"/>
      <c r="Q52" s="92"/>
      <c r="R52" s="92"/>
      <c r="S52" s="110"/>
      <c r="T52" s="37"/>
      <c r="U52" s="111"/>
      <c r="V52" s="112"/>
      <c r="W52" s="113"/>
      <c r="X52" s="132"/>
      <c r="Y52" s="133"/>
    </row>
    <row r="53" spans="10:25" ht="12.75">
      <c r="J53" s="3"/>
      <c r="O53" s="101" t="s">
        <v>10</v>
      </c>
      <c r="P53" s="93"/>
      <c r="Q53" s="41"/>
      <c r="R53" s="94"/>
      <c r="S53" s="95"/>
      <c r="T53" s="38"/>
      <c r="U53" s="105"/>
      <c r="V53" s="106"/>
      <c r="W53" s="114"/>
      <c r="X53" s="134"/>
      <c r="Y53" s="135"/>
    </row>
    <row r="54" spans="15:25" ht="12.75">
      <c r="O54" s="101" t="s">
        <v>10</v>
      </c>
      <c r="P54" s="93"/>
      <c r="Q54" s="41"/>
      <c r="R54" s="94"/>
      <c r="S54" s="95"/>
      <c r="T54" s="38"/>
      <c r="U54" s="105"/>
      <c r="V54" s="106"/>
      <c r="W54" s="114"/>
      <c r="X54" s="134"/>
      <c r="Y54" s="135"/>
    </row>
    <row r="55" spans="15:25" ht="12.75">
      <c r="O55" s="101" t="s">
        <v>10</v>
      </c>
      <c r="P55" s="93"/>
      <c r="Q55" s="41"/>
      <c r="R55" s="94"/>
      <c r="S55" s="95"/>
      <c r="T55" s="38"/>
      <c r="U55" s="105"/>
      <c r="V55" s="106"/>
      <c r="W55" s="114"/>
      <c r="X55" s="134"/>
      <c r="Y55" s="135"/>
    </row>
    <row r="56" spans="15:25" ht="12.75">
      <c r="O56" s="101" t="s">
        <v>10</v>
      </c>
      <c r="P56" s="93"/>
      <c r="Q56" s="41"/>
      <c r="R56" s="94"/>
      <c r="S56" s="95"/>
      <c r="T56" s="38"/>
      <c r="U56" s="105"/>
      <c r="V56" s="106"/>
      <c r="W56" s="114"/>
      <c r="X56" s="134"/>
      <c r="Y56" s="135"/>
    </row>
    <row r="57" spans="15:25" ht="13.5" thickBot="1">
      <c r="O57" s="102" t="s">
        <v>10</v>
      </c>
      <c r="P57" s="96"/>
      <c r="Q57" s="97"/>
      <c r="R57" s="98"/>
      <c r="S57" s="99"/>
      <c r="T57" s="38"/>
      <c r="U57" s="107"/>
      <c r="V57" s="138"/>
      <c r="W57" s="115"/>
      <c r="X57" s="136"/>
      <c r="Y57" s="137"/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2">
      <selection activeCell="O34" sqref="O34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47" sqref="A47"/>
    </sheetView>
  </sheetViews>
  <sheetFormatPr defaultColWidth="11.421875" defaultRowHeight="12.75"/>
  <cols>
    <col min="1" max="1" width="10.8515625" style="2" customWidth="1"/>
    <col min="2" max="2" width="8.28125" style="2" customWidth="1"/>
    <col min="3" max="3" width="12.28125" style="2" customWidth="1"/>
    <col min="4" max="4" width="9.421875" style="2" customWidth="1"/>
    <col min="5" max="5" width="11.57421875" style="2" customWidth="1"/>
    <col min="6" max="6" width="17.00390625" style="2" customWidth="1"/>
    <col min="7" max="7" width="11.00390625" style="2" customWidth="1"/>
    <col min="8" max="8" width="12.57421875" style="2" customWidth="1"/>
    <col min="9" max="9" width="11.00390625" style="2" customWidth="1"/>
    <col min="10" max="10" width="15.00390625" style="2" customWidth="1"/>
    <col min="11" max="11" width="10.421875" style="2" customWidth="1"/>
    <col min="12" max="12" width="16.421875" style="0" customWidth="1"/>
    <col min="13" max="13" width="13.7109375" style="0" customWidth="1"/>
  </cols>
  <sheetData>
    <row r="1" spans="8:10" ht="17.25" customHeight="1">
      <c r="H1" s="5"/>
      <c r="I1" s="10"/>
      <c r="J1" s="10"/>
    </row>
    <row r="2" spans="1:13" ht="50.25" customHeight="1">
      <c r="A2" s="13" t="s">
        <v>0</v>
      </c>
      <c r="B2" s="13" t="s">
        <v>1</v>
      </c>
      <c r="C2" s="23" t="s">
        <v>32</v>
      </c>
      <c r="D2" s="23" t="s">
        <v>2</v>
      </c>
      <c r="E2" s="40"/>
      <c r="F2" s="8" t="s">
        <v>33</v>
      </c>
      <c r="G2" s="8" t="s">
        <v>25</v>
      </c>
      <c r="H2" s="8" t="s">
        <v>34</v>
      </c>
      <c r="I2" s="8" t="s">
        <v>35</v>
      </c>
      <c r="J2" s="9" t="s">
        <v>36</v>
      </c>
      <c r="K2" s="24" t="s">
        <v>24</v>
      </c>
      <c r="L2" s="12" t="s">
        <v>37</v>
      </c>
      <c r="M2" s="11" t="s">
        <v>11</v>
      </c>
    </row>
    <row r="3" spans="1:13" ht="12.75">
      <c r="A3" s="14">
        <v>36628</v>
      </c>
      <c r="B3" s="15">
        <v>0.21875</v>
      </c>
      <c r="C3" s="35">
        <v>0</v>
      </c>
      <c r="D3" s="25">
        <v>0.6</v>
      </c>
      <c r="E3" s="35"/>
      <c r="F3" s="16">
        <f>0.9+1.1*D3</f>
        <v>1.56</v>
      </c>
      <c r="G3" s="16">
        <v>500</v>
      </c>
      <c r="H3" s="18"/>
      <c r="I3" s="28"/>
      <c r="J3" s="28"/>
      <c r="K3" s="28"/>
      <c r="L3" s="29"/>
      <c r="M3" s="29"/>
    </row>
    <row r="4" spans="1:13" ht="12.75">
      <c r="A4" s="14">
        <v>36628</v>
      </c>
      <c r="B4" s="15">
        <v>0.22916666666666666</v>
      </c>
      <c r="C4" s="35">
        <v>0.56</v>
      </c>
      <c r="D4" s="25">
        <v>0.6</v>
      </c>
      <c r="E4" s="35"/>
      <c r="F4" s="16">
        <f aca="true" t="shared" si="0" ref="F4:F22">0.9+1.1*D4</f>
        <v>1.56</v>
      </c>
      <c r="G4" s="16">
        <v>500</v>
      </c>
      <c r="H4" s="18"/>
      <c r="I4" s="19"/>
      <c r="J4" s="19"/>
      <c r="K4" s="16"/>
      <c r="L4" s="22"/>
      <c r="M4" s="29"/>
    </row>
    <row r="5" spans="1:13" ht="12.75">
      <c r="A5" s="14">
        <v>36628</v>
      </c>
      <c r="B5" s="15">
        <v>0.23958333333333334</v>
      </c>
      <c r="C5" s="35">
        <v>27.3175</v>
      </c>
      <c r="D5" s="25">
        <v>0.6</v>
      </c>
      <c r="E5" s="35"/>
      <c r="F5" s="16">
        <f t="shared" si="0"/>
        <v>1.56</v>
      </c>
      <c r="G5" s="17"/>
      <c r="H5" s="21"/>
      <c r="I5" s="20"/>
      <c r="J5" s="20"/>
      <c r="K5" s="17"/>
      <c r="L5" s="22"/>
      <c r="M5" s="29"/>
    </row>
    <row r="6" spans="1:13" ht="12.75">
      <c r="A6" s="14">
        <v>36628</v>
      </c>
      <c r="B6" s="15">
        <v>0.25</v>
      </c>
      <c r="C6" s="35">
        <v>54.075</v>
      </c>
      <c r="D6" s="25">
        <v>0.6</v>
      </c>
      <c r="E6" s="35"/>
      <c r="F6" s="16">
        <f t="shared" si="0"/>
        <v>1.56</v>
      </c>
      <c r="G6" s="17"/>
      <c r="H6" s="21"/>
      <c r="I6" s="20"/>
      <c r="J6" s="20"/>
      <c r="K6" s="17"/>
      <c r="L6" s="22"/>
      <c r="M6" s="29"/>
    </row>
    <row r="7" spans="1:13" ht="12.75">
      <c r="A7" s="14">
        <v>36628</v>
      </c>
      <c r="B7" s="15">
        <v>0.2604166666666667</v>
      </c>
      <c r="C7" s="35">
        <v>106.56379999999999</v>
      </c>
      <c r="D7" s="25">
        <v>0.825</v>
      </c>
      <c r="E7" s="35"/>
      <c r="F7" s="16">
        <f t="shared" si="0"/>
        <v>1.8075</v>
      </c>
      <c r="G7" s="17"/>
      <c r="H7" s="21"/>
      <c r="I7" s="20"/>
      <c r="J7" s="20"/>
      <c r="K7" s="17"/>
      <c r="L7" s="22"/>
      <c r="M7" s="29"/>
    </row>
    <row r="8" spans="1:13" ht="12.75">
      <c r="A8" s="14">
        <v>36628</v>
      </c>
      <c r="B8" s="15">
        <v>0.2708333333333333</v>
      </c>
      <c r="C8" s="35">
        <v>159.05259999999998</v>
      </c>
      <c r="D8" s="25">
        <v>1.05</v>
      </c>
      <c r="E8" s="35"/>
      <c r="F8" s="16">
        <f t="shared" si="0"/>
        <v>2.055</v>
      </c>
      <c r="G8" s="17"/>
      <c r="H8" s="21"/>
      <c r="I8" s="20"/>
      <c r="J8" s="20"/>
      <c r="K8" s="17"/>
      <c r="L8" s="22"/>
      <c r="M8" s="22"/>
    </row>
    <row r="9" spans="1:13" ht="12.75">
      <c r="A9" s="14">
        <v>36628</v>
      </c>
      <c r="B9" s="15">
        <v>0.28125</v>
      </c>
      <c r="C9" s="35">
        <v>240.093</v>
      </c>
      <c r="D9" s="25">
        <v>1.275</v>
      </c>
      <c r="E9" s="35"/>
      <c r="F9" s="16">
        <f t="shared" si="0"/>
        <v>2.3025</v>
      </c>
      <c r="G9" s="17"/>
      <c r="H9" s="21"/>
      <c r="I9" s="20"/>
      <c r="J9" s="20"/>
      <c r="K9" s="17"/>
      <c r="L9" s="22"/>
      <c r="M9" s="22"/>
    </row>
    <row r="10" spans="1:13" ht="12.75">
      <c r="A10" s="14">
        <v>36628</v>
      </c>
      <c r="B10" s="15">
        <v>0.2916666666666667</v>
      </c>
      <c r="C10" s="35">
        <v>321.1334</v>
      </c>
      <c r="D10" s="25">
        <v>1.5</v>
      </c>
      <c r="E10" s="35"/>
      <c r="F10" s="16">
        <f t="shared" si="0"/>
        <v>2.5500000000000003</v>
      </c>
      <c r="G10" s="17"/>
      <c r="H10" s="21"/>
      <c r="I10" s="20"/>
      <c r="J10" s="20"/>
      <c r="K10" s="17"/>
      <c r="L10" s="22"/>
      <c r="M10" s="22"/>
    </row>
    <row r="11" spans="1:13" ht="12.75">
      <c r="A11" s="14">
        <v>36628</v>
      </c>
      <c r="B11" s="15">
        <v>0.3020833333333333</v>
      </c>
      <c r="C11" s="35">
        <v>400.9481</v>
      </c>
      <c r="D11" s="25">
        <v>1.425</v>
      </c>
      <c r="E11" s="35"/>
      <c r="F11" s="16">
        <f t="shared" si="0"/>
        <v>2.4675000000000002</v>
      </c>
      <c r="G11" s="17"/>
      <c r="H11" s="21"/>
      <c r="I11" s="20"/>
      <c r="J11" s="20"/>
      <c r="K11" s="17"/>
      <c r="L11" s="22"/>
      <c r="M11" s="22"/>
    </row>
    <row r="12" spans="1:13" ht="12.75">
      <c r="A12" s="14">
        <v>36628</v>
      </c>
      <c r="B12" s="15">
        <v>0.3125</v>
      </c>
      <c r="C12" s="35">
        <v>480.76279999999997</v>
      </c>
      <c r="D12" s="25">
        <v>1.35</v>
      </c>
      <c r="E12" s="35"/>
      <c r="F12" s="16">
        <f t="shared" si="0"/>
        <v>2.3850000000000002</v>
      </c>
      <c r="G12" s="17"/>
      <c r="H12" s="21"/>
      <c r="I12" s="20"/>
      <c r="J12" s="20"/>
      <c r="K12" s="17"/>
      <c r="L12" s="22"/>
      <c r="M12" s="22"/>
    </row>
    <row r="13" spans="1:13" ht="12.75">
      <c r="A13" s="14">
        <v>36628</v>
      </c>
      <c r="B13" s="15">
        <v>0.3229166666666667</v>
      </c>
      <c r="C13" s="35">
        <v>552.5383499999999</v>
      </c>
      <c r="D13" s="25">
        <v>1.275</v>
      </c>
      <c r="E13" s="35"/>
      <c r="F13" s="16">
        <f t="shared" si="0"/>
        <v>2.3025</v>
      </c>
      <c r="G13" s="17"/>
      <c r="H13" s="21"/>
      <c r="I13" s="20"/>
      <c r="J13" s="20"/>
      <c r="K13" s="17"/>
      <c r="L13" s="22"/>
      <c r="M13" s="22"/>
    </row>
    <row r="14" spans="1:13" ht="12.75">
      <c r="A14" s="14">
        <v>36628</v>
      </c>
      <c r="B14" s="15">
        <v>0.3333333333333333</v>
      </c>
      <c r="C14" s="35">
        <v>624.3138999999999</v>
      </c>
      <c r="D14" s="25">
        <v>1.2</v>
      </c>
      <c r="E14" s="35"/>
      <c r="F14" s="16">
        <f t="shared" si="0"/>
        <v>2.22</v>
      </c>
      <c r="G14" s="17"/>
      <c r="H14" s="21"/>
      <c r="I14" s="20"/>
      <c r="J14" s="20"/>
      <c r="K14" s="17"/>
      <c r="L14" s="22"/>
      <c r="M14" s="22"/>
    </row>
    <row r="15" spans="1:13" ht="12.75">
      <c r="A15" s="14">
        <v>36628</v>
      </c>
      <c r="B15" s="15">
        <v>0.34375</v>
      </c>
      <c r="C15" s="35">
        <v>695.765</v>
      </c>
      <c r="D15" s="25">
        <v>1.325</v>
      </c>
      <c r="E15" s="35"/>
      <c r="F15" s="16">
        <f t="shared" si="0"/>
        <v>2.3575</v>
      </c>
      <c r="G15" s="17"/>
      <c r="H15" s="21"/>
      <c r="I15" s="20"/>
      <c r="J15" s="20"/>
      <c r="K15" s="17"/>
      <c r="L15" s="22"/>
      <c r="M15" s="22"/>
    </row>
    <row r="16" spans="1:13" ht="12.75">
      <c r="A16" s="14">
        <v>36628</v>
      </c>
      <c r="B16" s="15">
        <v>0.3541666666666667</v>
      </c>
      <c r="C16" s="35">
        <v>767.2160999999999</v>
      </c>
      <c r="D16" s="25">
        <v>1.45</v>
      </c>
      <c r="E16" s="35"/>
      <c r="F16" s="16">
        <f t="shared" si="0"/>
        <v>2.495</v>
      </c>
      <c r="G16" s="17"/>
      <c r="H16" s="21"/>
      <c r="I16" s="20"/>
      <c r="J16" s="20"/>
      <c r="K16" s="17"/>
      <c r="L16" s="22"/>
      <c r="M16" s="22"/>
    </row>
    <row r="17" spans="1:13" ht="12.75">
      <c r="A17" s="14">
        <v>36628</v>
      </c>
      <c r="B17" s="15">
        <v>0.3645833333333333</v>
      </c>
      <c r="C17" s="35">
        <v>833.6922999999999</v>
      </c>
      <c r="D17" s="25">
        <v>1.575</v>
      </c>
      <c r="E17" s="35"/>
      <c r="F17" s="16">
        <f t="shared" si="0"/>
        <v>2.6325000000000003</v>
      </c>
      <c r="G17" s="17"/>
      <c r="H17" s="21"/>
      <c r="I17" s="20"/>
      <c r="J17" s="20"/>
      <c r="K17" s="17"/>
      <c r="L17" s="22"/>
      <c r="M17" s="22"/>
    </row>
    <row r="18" spans="1:13" ht="12.75">
      <c r="A18" s="14">
        <v>36628</v>
      </c>
      <c r="B18" s="15">
        <v>0.375</v>
      </c>
      <c r="C18" s="35">
        <v>900.1684999999999</v>
      </c>
      <c r="D18" s="25">
        <v>1.7</v>
      </c>
      <c r="E18" s="35"/>
      <c r="F18" s="16">
        <f t="shared" si="0"/>
        <v>2.77</v>
      </c>
      <c r="G18" s="17"/>
      <c r="H18" s="21"/>
      <c r="I18" s="20"/>
      <c r="J18" s="20"/>
      <c r="K18" s="17"/>
      <c r="L18" s="22"/>
      <c r="M18" s="22"/>
    </row>
    <row r="19" spans="1:13" ht="12.75">
      <c r="A19" s="14">
        <v>36628</v>
      </c>
      <c r="B19" s="15">
        <v>0.3854166666666667</v>
      </c>
      <c r="C19" s="35">
        <v>956.6948999999998</v>
      </c>
      <c r="D19" s="25">
        <v>1.8</v>
      </c>
      <c r="E19" s="35"/>
      <c r="F19" s="16">
        <f t="shared" si="0"/>
        <v>2.8800000000000003</v>
      </c>
      <c r="G19" s="17"/>
      <c r="H19" s="21"/>
      <c r="I19" s="20"/>
      <c r="J19" s="20"/>
      <c r="K19" s="17"/>
      <c r="L19" s="22"/>
      <c r="M19" s="22"/>
    </row>
    <row r="20" spans="1:13" ht="12.75">
      <c r="A20" s="14">
        <v>36628</v>
      </c>
      <c r="B20" s="15">
        <v>0.3958333333333333</v>
      </c>
      <c r="C20" s="35">
        <v>1013.2212999999999</v>
      </c>
      <c r="D20" s="25">
        <v>1.5</v>
      </c>
      <c r="E20" s="35"/>
      <c r="F20" s="16">
        <f t="shared" si="0"/>
        <v>2.5500000000000003</v>
      </c>
      <c r="G20" s="17"/>
      <c r="H20" s="21"/>
      <c r="I20" s="20"/>
      <c r="J20" s="20"/>
      <c r="K20" s="17"/>
      <c r="L20" s="22"/>
      <c r="M20" s="22"/>
    </row>
    <row r="21" spans="1:13" ht="12.75">
      <c r="A21" s="14">
        <v>36628</v>
      </c>
      <c r="B21" s="15">
        <v>0.40625</v>
      </c>
      <c r="C21" s="35">
        <v>1062.79005</v>
      </c>
      <c r="D21" s="25">
        <f>(D20+D22)/2</f>
        <v>1.4</v>
      </c>
      <c r="E21" s="35"/>
      <c r="F21" s="16">
        <f t="shared" si="0"/>
        <v>2.44</v>
      </c>
      <c r="G21" s="17"/>
      <c r="H21" s="21"/>
      <c r="I21" s="20"/>
      <c r="J21" s="20"/>
      <c r="K21" s="17"/>
      <c r="L21" s="22"/>
      <c r="M21" s="22"/>
    </row>
    <row r="22" spans="1:13" ht="12.75">
      <c r="A22" s="14">
        <v>36628</v>
      </c>
      <c r="B22" s="15">
        <v>0.4166666666666667</v>
      </c>
      <c r="C22" s="35">
        <v>1112.3588</v>
      </c>
      <c r="D22" s="25">
        <v>1.3</v>
      </c>
      <c r="E22" s="35"/>
      <c r="F22" s="16">
        <f t="shared" si="0"/>
        <v>2.33</v>
      </c>
      <c r="G22" s="17"/>
      <c r="H22" s="21"/>
      <c r="I22" s="20"/>
      <c r="J22" s="20"/>
      <c r="K22" s="17"/>
      <c r="L22" s="22"/>
      <c r="M22" s="22"/>
    </row>
    <row r="23" spans="1:13" ht="12.75">
      <c r="A23" s="14">
        <v>36628</v>
      </c>
      <c r="B23" s="15">
        <v>0.4270833333333333</v>
      </c>
      <c r="C23" s="35">
        <v>1151.5811999999999</v>
      </c>
      <c r="D23" s="25">
        <f>(D22+D24)/2</f>
        <v>1.5</v>
      </c>
      <c r="E23" s="35"/>
      <c r="F23" s="34">
        <f>0.9+2*D23</f>
        <v>3.9</v>
      </c>
      <c r="G23" s="17"/>
      <c r="H23" s="21"/>
      <c r="I23" s="20"/>
      <c r="J23" s="20"/>
      <c r="K23" s="17"/>
      <c r="L23" s="22"/>
      <c r="M23" s="22"/>
    </row>
    <row r="24" spans="1:13" ht="12.75">
      <c r="A24" s="14">
        <v>36628</v>
      </c>
      <c r="B24" s="15">
        <v>0.4375</v>
      </c>
      <c r="C24" s="35">
        <v>1190.8036</v>
      </c>
      <c r="D24" s="25">
        <v>1.7</v>
      </c>
      <c r="E24" s="35"/>
      <c r="F24" s="34">
        <f>0.9+3*D24</f>
        <v>6</v>
      </c>
      <c r="G24" s="17"/>
      <c r="H24" s="21"/>
      <c r="I24" s="20"/>
      <c r="J24" s="20"/>
      <c r="K24" s="17"/>
      <c r="L24" s="22"/>
      <c r="M24" s="22"/>
    </row>
    <row r="25" spans="1:13" ht="12.75">
      <c r="A25" s="14">
        <v>36628</v>
      </c>
      <c r="B25" s="15">
        <v>0.4479166666666667</v>
      </c>
      <c r="C25" s="35">
        <v>1220.68905</v>
      </c>
      <c r="D25" s="25">
        <f>(D24+D26)/2</f>
        <v>1.4</v>
      </c>
      <c r="E25" s="35"/>
      <c r="F25" s="34">
        <f>0.9+4*D25</f>
        <v>6.5</v>
      </c>
      <c r="G25" s="17"/>
      <c r="H25" s="21"/>
      <c r="I25" s="20"/>
      <c r="J25" s="20"/>
      <c r="K25" s="17"/>
      <c r="L25" s="22"/>
      <c r="M25" s="22"/>
    </row>
    <row r="26" spans="1:13" ht="12.75">
      <c r="A26" s="14">
        <v>36628</v>
      </c>
      <c r="B26" s="15">
        <v>0.4583333333333333</v>
      </c>
      <c r="C26" s="35">
        <v>1250.5745</v>
      </c>
      <c r="D26" s="25">
        <v>1.1</v>
      </c>
      <c r="E26" s="35"/>
      <c r="F26" s="26">
        <f>0.9+5*D26</f>
        <v>6.4</v>
      </c>
      <c r="G26" s="17"/>
      <c r="H26" s="21"/>
      <c r="I26" s="20"/>
      <c r="J26" s="20"/>
      <c r="K26" s="17"/>
      <c r="L26" s="22"/>
      <c r="M26" s="22"/>
    </row>
    <row r="27" spans="1:13" ht="12.75">
      <c r="A27" s="14">
        <v>36628</v>
      </c>
      <c r="B27" s="15">
        <v>0.46875</v>
      </c>
      <c r="C27" s="35">
        <v>1267.77035</v>
      </c>
      <c r="D27" s="25">
        <f>(D26+D28)/2</f>
        <v>1.15</v>
      </c>
      <c r="E27" s="35"/>
      <c r="F27" s="26">
        <f>0.9+5*D27</f>
        <v>6.65</v>
      </c>
      <c r="G27" s="17"/>
      <c r="H27" s="21"/>
      <c r="I27" s="20"/>
      <c r="J27" s="20"/>
      <c r="K27" s="17"/>
      <c r="L27" s="22"/>
      <c r="M27" s="22"/>
    </row>
    <row r="28" spans="1:13" ht="12.75">
      <c r="A28" s="14">
        <v>36628</v>
      </c>
      <c r="B28" s="15">
        <v>0.4791666666666667</v>
      </c>
      <c r="C28" s="35">
        <v>1284.9662</v>
      </c>
      <c r="D28" s="25">
        <v>1.2</v>
      </c>
      <c r="E28" s="35"/>
      <c r="F28" s="26">
        <f aca="true" t="shared" si="1" ref="F28:F50">0.9+5*D28</f>
        <v>6.9</v>
      </c>
      <c r="G28" s="17"/>
      <c r="H28" s="21"/>
      <c r="I28" s="20"/>
      <c r="J28" s="20"/>
      <c r="K28" s="17"/>
      <c r="L28" s="22"/>
      <c r="M28" s="22"/>
    </row>
    <row r="29" spans="1:13" ht="12.75">
      <c r="A29" s="14">
        <v>36628</v>
      </c>
      <c r="B29" s="15">
        <v>0.4895833333333333</v>
      </c>
      <c r="C29" s="35">
        <v>1289.6527</v>
      </c>
      <c r="D29" s="25">
        <f>(D28+D30)/2</f>
        <v>1.15</v>
      </c>
      <c r="E29" s="35"/>
      <c r="F29" s="26">
        <f t="shared" si="1"/>
        <v>6.65</v>
      </c>
      <c r="G29" s="17"/>
      <c r="H29" s="21"/>
      <c r="I29" s="20"/>
      <c r="J29" s="20"/>
      <c r="K29" s="17"/>
      <c r="L29" s="22"/>
      <c r="M29" s="22"/>
    </row>
    <row r="30" spans="1:13" ht="12.75">
      <c r="A30" s="14">
        <v>36628</v>
      </c>
      <c r="B30" s="15">
        <v>0.5</v>
      </c>
      <c r="C30" s="35">
        <v>1294.3392</v>
      </c>
      <c r="D30" s="25">
        <v>1.1</v>
      </c>
      <c r="E30" s="35"/>
      <c r="F30" s="26">
        <f t="shared" si="1"/>
        <v>6.4</v>
      </c>
      <c r="G30" s="17"/>
      <c r="H30" s="21"/>
      <c r="I30" s="20"/>
      <c r="J30" s="20"/>
      <c r="K30" s="17"/>
      <c r="L30" s="22"/>
      <c r="M30" s="22"/>
    </row>
    <row r="31" spans="1:13" ht="12.75">
      <c r="A31" s="14">
        <v>36628</v>
      </c>
      <c r="B31" s="15">
        <v>0.5104166666666666</v>
      </c>
      <c r="C31" s="35">
        <v>1288.3188499999999</v>
      </c>
      <c r="D31" s="25">
        <f>(D30+D32)/2</f>
        <v>1.25</v>
      </c>
      <c r="E31" s="35"/>
      <c r="F31" s="26">
        <f t="shared" si="1"/>
        <v>7.15</v>
      </c>
      <c r="G31" s="17"/>
      <c r="H31" s="21"/>
      <c r="I31" s="20"/>
      <c r="J31" s="20"/>
      <c r="K31" s="17"/>
      <c r="L31" s="22"/>
      <c r="M31" s="22"/>
    </row>
    <row r="32" spans="1:13" ht="12.75">
      <c r="A32" s="14">
        <v>36628</v>
      </c>
      <c r="B32" s="15">
        <v>0.5208333333333334</v>
      </c>
      <c r="C32" s="35">
        <v>1282.2984999999999</v>
      </c>
      <c r="D32" s="25">
        <v>1.4</v>
      </c>
      <c r="E32" s="35"/>
      <c r="F32" s="26">
        <f t="shared" si="1"/>
        <v>7.9</v>
      </c>
      <c r="G32" s="17"/>
      <c r="H32" s="21"/>
      <c r="I32" s="20"/>
      <c r="J32" s="20"/>
      <c r="K32" s="17"/>
      <c r="L32" s="22"/>
      <c r="M32" s="22"/>
    </row>
    <row r="33" spans="1:13" ht="12.75">
      <c r="A33" s="14">
        <v>36628</v>
      </c>
      <c r="B33" s="15">
        <v>0.53125</v>
      </c>
      <c r="C33" s="35">
        <v>1263.5885499999997</v>
      </c>
      <c r="D33" s="25">
        <f>(D32+D34)/2</f>
        <v>1.25</v>
      </c>
      <c r="E33" s="35"/>
      <c r="F33" s="26">
        <f t="shared" si="1"/>
        <v>7.15</v>
      </c>
      <c r="G33" s="17"/>
      <c r="H33" s="21"/>
      <c r="I33" s="20"/>
      <c r="J33" s="20"/>
      <c r="K33" s="17"/>
      <c r="L33" s="22"/>
      <c r="M33" s="22"/>
    </row>
    <row r="34" spans="1:13" ht="12.75">
      <c r="A34" s="14">
        <v>36628</v>
      </c>
      <c r="B34" s="15">
        <v>0.5416666666666666</v>
      </c>
      <c r="C34" s="35">
        <v>1244.8785999999998</v>
      </c>
      <c r="D34" s="25">
        <v>1.1</v>
      </c>
      <c r="E34" s="35"/>
      <c r="F34" s="26">
        <f t="shared" si="1"/>
        <v>6.4</v>
      </c>
      <c r="G34" s="17"/>
      <c r="H34" s="21"/>
      <c r="I34" s="20"/>
      <c r="J34" s="20"/>
      <c r="K34" s="17"/>
      <c r="L34" s="22"/>
      <c r="M34" s="22"/>
    </row>
    <row r="35" spans="1:13" ht="12.75">
      <c r="A35" s="14">
        <v>36628</v>
      </c>
      <c r="B35" s="15">
        <v>0.5520833333333334</v>
      </c>
      <c r="C35" s="35">
        <v>1217.4085</v>
      </c>
      <c r="D35" s="25">
        <f>(D34+D36)/2</f>
        <v>1.15</v>
      </c>
      <c r="E35" s="35"/>
      <c r="F35" s="26">
        <f t="shared" si="1"/>
        <v>6.65</v>
      </c>
      <c r="G35" s="17"/>
      <c r="H35" s="21"/>
      <c r="I35" s="20"/>
      <c r="J35" s="20"/>
      <c r="K35" s="17"/>
      <c r="L35" s="22"/>
      <c r="M35" s="22"/>
    </row>
    <row r="36" spans="1:13" ht="12.75">
      <c r="A36" s="14">
        <v>36628</v>
      </c>
      <c r="B36" s="15">
        <v>0.5625</v>
      </c>
      <c r="C36" s="35">
        <v>1189.9384</v>
      </c>
      <c r="D36" s="25">
        <v>1.2</v>
      </c>
      <c r="E36" s="35"/>
      <c r="F36" s="26">
        <f t="shared" si="1"/>
        <v>6.9</v>
      </c>
      <c r="G36" s="17"/>
      <c r="H36" s="21"/>
      <c r="I36" s="20"/>
      <c r="J36" s="20"/>
      <c r="K36" s="17"/>
      <c r="L36" s="22"/>
      <c r="M36" s="22"/>
    </row>
    <row r="37" spans="1:13" ht="12.75">
      <c r="A37" s="14">
        <v>36628</v>
      </c>
      <c r="B37" s="15">
        <v>0.5729166666666666</v>
      </c>
      <c r="C37" s="35">
        <v>1152.77085</v>
      </c>
      <c r="D37" s="25">
        <f>(D36+D38)/2</f>
        <v>1.1</v>
      </c>
      <c r="E37" s="35"/>
      <c r="F37" s="26">
        <f t="shared" si="1"/>
        <v>6.4</v>
      </c>
      <c r="G37" s="17"/>
      <c r="H37" s="21"/>
      <c r="I37" s="20"/>
      <c r="J37" s="20"/>
      <c r="K37" s="17"/>
      <c r="L37" s="22"/>
      <c r="M37" s="22"/>
    </row>
    <row r="38" spans="1:13" ht="12.75">
      <c r="A38" s="14">
        <v>36628</v>
      </c>
      <c r="B38" s="15">
        <v>0.5833333333333334</v>
      </c>
      <c r="C38" s="35">
        <v>1115.6033</v>
      </c>
      <c r="D38" s="25">
        <v>1</v>
      </c>
      <c r="E38" s="35"/>
      <c r="F38" s="26">
        <f t="shared" si="1"/>
        <v>5.9</v>
      </c>
      <c r="G38" s="17"/>
      <c r="H38" s="21"/>
      <c r="I38" s="20"/>
      <c r="J38" s="20"/>
      <c r="K38" s="17"/>
      <c r="L38" s="22"/>
      <c r="M38" s="22"/>
    </row>
    <row r="39" spans="1:13" ht="12.75">
      <c r="A39" s="14">
        <v>36628</v>
      </c>
      <c r="B39" s="15">
        <v>0.59375</v>
      </c>
      <c r="C39" s="35">
        <v>1067.1521</v>
      </c>
      <c r="D39" s="25">
        <v>0.9</v>
      </c>
      <c r="E39" s="35"/>
      <c r="F39" s="26">
        <f t="shared" si="1"/>
        <v>5.4</v>
      </c>
      <c r="G39" s="17"/>
      <c r="H39" s="21"/>
      <c r="I39" s="20"/>
      <c r="J39" s="20"/>
      <c r="K39" s="17"/>
      <c r="L39" s="22"/>
      <c r="M39" s="22"/>
    </row>
    <row r="40" spans="1:13" ht="12.75">
      <c r="A40" s="14">
        <v>36628</v>
      </c>
      <c r="B40" s="15">
        <v>0.6041666666666666</v>
      </c>
      <c r="C40" s="35">
        <v>1018.7008999999999</v>
      </c>
      <c r="D40" s="25">
        <v>1</v>
      </c>
      <c r="E40" s="35"/>
      <c r="F40" s="26">
        <f t="shared" si="1"/>
        <v>5.9</v>
      </c>
      <c r="G40" s="17"/>
      <c r="H40" s="21"/>
      <c r="I40" s="20"/>
      <c r="J40" s="20"/>
      <c r="K40" s="17"/>
      <c r="L40" s="22"/>
      <c r="M40" s="22"/>
    </row>
    <row r="41" spans="1:13" ht="12.75">
      <c r="A41" s="14">
        <v>36628</v>
      </c>
      <c r="B41" s="15">
        <v>0.6145833333333334</v>
      </c>
      <c r="C41" s="35">
        <v>963.9049</v>
      </c>
      <c r="D41" s="25">
        <v>1.1</v>
      </c>
      <c r="E41" s="35"/>
      <c r="F41" s="26">
        <f t="shared" si="1"/>
        <v>6.4</v>
      </c>
      <c r="G41" s="17"/>
      <c r="H41" s="21"/>
      <c r="I41" s="20"/>
      <c r="J41" s="20"/>
      <c r="K41" s="17"/>
      <c r="L41" s="22"/>
      <c r="M41" s="22"/>
    </row>
    <row r="42" spans="1:13" ht="12.75">
      <c r="A42" s="14">
        <v>36628</v>
      </c>
      <c r="B42" s="15">
        <v>0.625</v>
      </c>
      <c r="C42" s="35">
        <v>909.1089</v>
      </c>
      <c r="D42" s="25">
        <v>1.2</v>
      </c>
      <c r="E42" s="35"/>
      <c r="F42" s="26">
        <f t="shared" si="1"/>
        <v>6.9</v>
      </c>
      <c r="G42" s="17"/>
      <c r="H42" s="21"/>
      <c r="I42" s="20"/>
      <c r="J42" s="20"/>
      <c r="K42" s="17"/>
      <c r="L42" s="22"/>
      <c r="M42" s="22"/>
    </row>
    <row r="43" spans="1:13" ht="12.75">
      <c r="A43" s="14">
        <v>36628</v>
      </c>
      <c r="B43" s="15">
        <v>0.6354166666666666</v>
      </c>
      <c r="C43" s="35">
        <v>844.5794000000001</v>
      </c>
      <c r="D43" s="25">
        <v>1.175</v>
      </c>
      <c r="E43" s="35"/>
      <c r="F43" s="26">
        <f t="shared" si="1"/>
        <v>6.775</v>
      </c>
      <c r="G43" s="17"/>
      <c r="H43" s="21"/>
      <c r="I43" s="20"/>
      <c r="J43" s="20"/>
      <c r="K43" s="17"/>
      <c r="L43" s="22"/>
      <c r="M43" s="22"/>
    </row>
    <row r="44" spans="1:13" ht="12.75">
      <c r="A44" s="14">
        <v>36628</v>
      </c>
      <c r="B44" s="15">
        <v>0.6458333333333334</v>
      </c>
      <c r="C44" s="35">
        <v>780.0499000000001</v>
      </c>
      <c r="D44" s="25">
        <v>1.15</v>
      </c>
      <c r="E44" s="35"/>
      <c r="F44" s="26">
        <f t="shared" si="1"/>
        <v>6.65</v>
      </c>
      <c r="G44" s="17"/>
      <c r="H44" s="21"/>
      <c r="I44" s="20"/>
      <c r="J44" s="20"/>
      <c r="K44" s="17"/>
      <c r="L44" s="22"/>
      <c r="M44" s="22"/>
    </row>
    <row r="45" spans="1:13" ht="12.75">
      <c r="A45" s="14">
        <v>36628</v>
      </c>
      <c r="B45" s="15">
        <v>0.65625</v>
      </c>
      <c r="C45" s="35">
        <v>707.4452</v>
      </c>
      <c r="D45" s="25">
        <v>1.125</v>
      </c>
      <c r="E45" s="35"/>
      <c r="F45" s="26">
        <f t="shared" si="1"/>
        <v>6.525</v>
      </c>
      <c r="G45" s="17"/>
      <c r="H45" s="21"/>
      <c r="I45" s="20"/>
      <c r="J45" s="20"/>
      <c r="K45" s="17"/>
      <c r="L45" s="22"/>
      <c r="M45" s="22"/>
    </row>
    <row r="46" spans="1:13" ht="12.75">
      <c r="A46" s="14">
        <v>36628</v>
      </c>
      <c r="B46" s="15">
        <v>0.6666666666666666</v>
      </c>
      <c r="C46" s="35">
        <v>634.8404999999999</v>
      </c>
      <c r="D46" s="25">
        <v>1.1</v>
      </c>
      <c r="E46" s="35"/>
      <c r="F46" s="26">
        <f t="shared" si="1"/>
        <v>6.4</v>
      </c>
      <c r="G46" s="17"/>
      <c r="H46" s="21"/>
      <c r="I46" s="20"/>
      <c r="J46" s="20"/>
      <c r="K46" s="17"/>
      <c r="L46" s="22"/>
      <c r="M46" s="22"/>
    </row>
    <row r="47" spans="1:13" ht="12.75">
      <c r="A47" s="14">
        <v>36628</v>
      </c>
      <c r="B47" s="15">
        <v>0.6770833333333334</v>
      </c>
      <c r="C47" s="35">
        <v>595.4252499999999</v>
      </c>
      <c r="D47" s="25">
        <v>1.2</v>
      </c>
      <c r="E47" s="35"/>
      <c r="F47" s="26">
        <f t="shared" si="1"/>
        <v>6.9</v>
      </c>
      <c r="G47" s="17"/>
      <c r="H47" s="21"/>
      <c r="I47" s="20"/>
      <c r="J47" s="20"/>
      <c r="K47" s="17"/>
      <c r="L47" s="22"/>
      <c r="M47" s="22"/>
    </row>
    <row r="48" spans="1:13" ht="12.75">
      <c r="A48" s="14">
        <v>36628</v>
      </c>
      <c r="B48" s="15">
        <v>0.6875</v>
      </c>
      <c r="C48" s="35">
        <v>556.01</v>
      </c>
      <c r="D48" s="25">
        <v>1.2</v>
      </c>
      <c r="E48" s="35"/>
      <c r="F48" s="26">
        <f t="shared" si="1"/>
        <v>6.9</v>
      </c>
      <c r="G48" s="17"/>
      <c r="H48" s="21"/>
      <c r="I48" s="20"/>
      <c r="J48" s="20"/>
      <c r="K48" s="17"/>
      <c r="L48" s="22"/>
      <c r="M48" s="22"/>
    </row>
    <row r="49" spans="1:13" ht="12.75">
      <c r="A49" s="14">
        <v>36628</v>
      </c>
      <c r="B49" s="15">
        <v>0.6979166666666666</v>
      </c>
      <c r="C49" s="35">
        <v>438.4996</v>
      </c>
      <c r="D49" s="25">
        <v>1.2</v>
      </c>
      <c r="E49" s="35"/>
      <c r="F49" s="26">
        <f t="shared" si="1"/>
        <v>6.9</v>
      </c>
      <c r="G49" s="17"/>
      <c r="H49" s="21"/>
      <c r="I49" s="20"/>
      <c r="J49" s="20"/>
      <c r="K49" s="17"/>
      <c r="L49" s="22"/>
      <c r="M49" s="22"/>
    </row>
    <row r="50" spans="1:13" ht="12" customHeight="1">
      <c r="A50" s="14">
        <v>36628</v>
      </c>
      <c r="B50" s="15">
        <v>0.7083333333333334</v>
      </c>
      <c r="C50" s="35">
        <v>320.9892</v>
      </c>
      <c r="D50" s="25">
        <v>1.5</v>
      </c>
      <c r="E50" s="35"/>
      <c r="F50" s="26">
        <f t="shared" si="1"/>
        <v>8.4</v>
      </c>
      <c r="G50" s="17"/>
      <c r="H50" s="21"/>
      <c r="I50" s="20"/>
      <c r="J50" s="20"/>
      <c r="K50" s="17"/>
      <c r="L50" s="22"/>
      <c r="M50" s="22"/>
    </row>
    <row r="51" spans="1:13" ht="12" customHeight="1">
      <c r="A51" s="14">
        <v>36628</v>
      </c>
      <c r="B51" s="15">
        <v>0.71875</v>
      </c>
      <c r="C51" s="35">
        <v>246.43779999999995</v>
      </c>
      <c r="D51" s="25">
        <v>1.375</v>
      </c>
      <c r="E51" s="35"/>
      <c r="F51" s="16">
        <f aca="true" t="shared" si="2" ref="F51:F57">0.9+1.1*D51</f>
        <v>2.4125</v>
      </c>
      <c r="G51" s="17"/>
      <c r="H51" s="21"/>
      <c r="I51" s="20"/>
      <c r="J51" s="20"/>
      <c r="K51" s="17"/>
      <c r="L51" s="22"/>
      <c r="M51" s="22"/>
    </row>
    <row r="52" spans="1:13" ht="12.75">
      <c r="A52" s="14">
        <v>36628</v>
      </c>
      <c r="B52" s="15">
        <v>0.7291666666666666</v>
      </c>
      <c r="C52" s="35">
        <v>171.8864</v>
      </c>
      <c r="D52" s="25">
        <v>1.25</v>
      </c>
      <c r="E52" s="35"/>
      <c r="F52" s="16">
        <f t="shared" si="2"/>
        <v>2.275</v>
      </c>
      <c r="G52" s="17"/>
      <c r="H52" s="21"/>
      <c r="I52" s="20"/>
      <c r="J52" s="20"/>
      <c r="K52" s="17"/>
      <c r="L52" s="22"/>
      <c r="M52" s="22"/>
    </row>
    <row r="53" spans="1:13" ht="12.75">
      <c r="A53" s="14">
        <v>36628</v>
      </c>
      <c r="B53" s="15">
        <v>0.7395833333333334</v>
      </c>
      <c r="C53" s="35">
        <v>109.6641</v>
      </c>
      <c r="D53" s="25">
        <v>1.125</v>
      </c>
      <c r="E53" s="35"/>
      <c r="F53" s="16">
        <f t="shared" si="2"/>
        <v>2.1375</v>
      </c>
      <c r="G53" s="17"/>
      <c r="H53" s="21"/>
      <c r="I53" s="20"/>
      <c r="J53" s="20"/>
      <c r="K53" s="17"/>
      <c r="L53" s="22"/>
      <c r="M53" s="22"/>
    </row>
    <row r="54" spans="1:13" ht="12.75">
      <c r="A54" s="14">
        <v>36628</v>
      </c>
      <c r="B54" s="15">
        <v>0.75</v>
      </c>
      <c r="C54" s="35">
        <v>47.4418</v>
      </c>
      <c r="D54" s="25">
        <v>1</v>
      </c>
      <c r="E54" s="35"/>
      <c r="F54" s="16">
        <f t="shared" si="2"/>
        <v>2</v>
      </c>
      <c r="G54" s="17"/>
      <c r="H54" s="21"/>
      <c r="I54" s="20"/>
      <c r="J54" s="20"/>
      <c r="K54" s="17"/>
      <c r="L54" s="22"/>
      <c r="M54" s="22"/>
    </row>
    <row r="55" spans="1:13" ht="12.75">
      <c r="A55" s="14">
        <v>36628</v>
      </c>
      <c r="B55" s="15">
        <v>0.7604166666666666</v>
      </c>
      <c r="C55" s="35">
        <v>26.604899999999997</v>
      </c>
      <c r="D55" s="25">
        <v>1.05</v>
      </c>
      <c r="E55" s="35"/>
      <c r="F55" s="16">
        <f t="shared" si="2"/>
        <v>2.055</v>
      </c>
      <c r="G55" s="17"/>
      <c r="H55" s="21"/>
      <c r="I55" s="20"/>
      <c r="J55" s="20"/>
      <c r="K55" s="17"/>
      <c r="L55" s="22"/>
      <c r="M55" s="22"/>
    </row>
    <row r="56" spans="1:13" ht="12.75">
      <c r="A56" s="14">
        <v>36628</v>
      </c>
      <c r="B56" s="15">
        <v>0.7708333333333334</v>
      </c>
      <c r="C56" s="35">
        <v>5.768</v>
      </c>
      <c r="D56" s="25">
        <v>1.1</v>
      </c>
      <c r="E56" s="35"/>
      <c r="F56" s="16">
        <f t="shared" si="2"/>
        <v>2.1100000000000003</v>
      </c>
      <c r="G56" s="17"/>
      <c r="H56" s="21"/>
      <c r="I56" s="20"/>
      <c r="J56" s="20"/>
      <c r="K56" s="17"/>
      <c r="L56" s="22"/>
      <c r="M56" s="22"/>
    </row>
    <row r="57" spans="1:13" ht="12.75">
      <c r="A57" s="14">
        <v>36628</v>
      </c>
      <c r="B57" s="15">
        <v>0.78125</v>
      </c>
      <c r="C57" s="35">
        <v>0</v>
      </c>
      <c r="D57" s="25">
        <v>1.2</v>
      </c>
      <c r="E57" s="35"/>
      <c r="F57" s="16">
        <f t="shared" si="2"/>
        <v>2.22</v>
      </c>
      <c r="G57" s="17"/>
      <c r="H57" s="21"/>
      <c r="I57" s="20"/>
      <c r="J57" s="20"/>
      <c r="K57" s="17"/>
      <c r="L57" s="22"/>
      <c r="M57" s="22"/>
    </row>
    <row r="58" spans="7:13" ht="12.75">
      <c r="G58" s="16"/>
      <c r="I58" s="27"/>
      <c r="L58" s="27"/>
      <c r="M58" s="19"/>
    </row>
    <row r="59" spans="7:13" ht="12.75">
      <c r="G59" s="31" t="s">
        <v>3</v>
      </c>
      <c r="I59" s="30" t="s">
        <v>4</v>
      </c>
      <c r="L59" s="30" t="s">
        <v>4</v>
      </c>
      <c r="M59" s="33" t="s">
        <v>4</v>
      </c>
    </row>
    <row r="60" ht="13.5" thickBot="1"/>
    <row r="61" spans="9:12" ht="15.75" thickBot="1" thickTop="1">
      <c r="I61" s="86"/>
      <c r="J61" s="87" t="s">
        <v>17</v>
      </c>
      <c r="K61" s="88"/>
      <c r="L61" s="89"/>
    </row>
    <row r="62" spans="8:12" ht="27" thickBot="1" thickTop="1">
      <c r="H62"/>
      <c r="I62" s="74" t="s">
        <v>9</v>
      </c>
      <c r="J62" s="75" t="s">
        <v>5</v>
      </c>
      <c r="K62" s="76" t="s">
        <v>6</v>
      </c>
      <c r="L62" s="77" t="s">
        <v>7</v>
      </c>
    </row>
    <row r="63" spans="8:12" ht="29.25" thickBot="1" thickTop="1">
      <c r="H63" s="72" t="s">
        <v>8</v>
      </c>
      <c r="I63" s="78"/>
      <c r="J63" s="79"/>
      <c r="K63" s="80"/>
      <c r="L63" s="81"/>
    </row>
    <row r="64" spans="8:12" ht="14.25" thickBot="1" thickTop="1">
      <c r="H64" s="73" t="s">
        <v>10</v>
      </c>
      <c r="I64" s="82"/>
      <c r="J64" s="83"/>
      <c r="K64" s="84"/>
      <c r="L64" s="85"/>
    </row>
    <row r="65" ht="13.5" thickTop="1"/>
  </sheetData>
  <printOptions/>
  <pageMargins left="0.75" right="0.75" top="1" bottom="1" header="0" footer="0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1" sqref="N11"/>
    </sheetView>
  </sheetViews>
  <sheetFormatPr defaultColWidth="11.421875" defaultRowHeight="12.75"/>
  <sheetData/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39"/>
  <sheetViews>
    <sheetView workbookViewId="0" topLeftCell="A1">
      <selection activeCell="F8" sqref="F8"/>
    </sheetView>
  </sheetViews>
  <sheetFormatPr defaultColWidth="11.421875" defaultRowHeight="12.75"/>
  <cols>
    <col min="3" max="3" width="10.28125" style="0" customWidth="1"/>
    <col min="4" max="4" width="18.8515625" style="0" customWidth="1"/>
    <col min="5" max="5" width="14.421875" style="0" customWidth="1"/>
    <col min="6" max="6" width="14.8515625" style="0" customWidth="1"/>
    <col min="7" max="7" width="12.140625" style="0" customWidth="1"/>
    <col min="8" max="8" width="9.8515625" style="0" customWidth="1"/>
    <col min="9" max="9" width="15.7109375" style="0" customWidth="1"/>
    <col min="10" max="10" width="14.00390625" style="0" customWidth="1"/>
  </cols>
  <sheetData>
    <row r="1" ht="13.5" thickBot="1"/>
    <row r="2" spans="2:10" ht="16.5" thickBot="1">
      <c r="B2" s="178"/>
      <c r="C2" s="179" t="s">
        <v>93</v>
      </c>
      <c r="D2" s="179"/>
      <c r="E2" s="180"/>
      <c r="H2" s="181"/>
      <c r="I2" s="181"/>
      <c r="J2" s="181"/>
    </row>
    <row r="3" spans="3:7" ht="13.5" thickTop="1">
      <c r="C3" s="182" t="s">
        <v>92</v>
      </c>
      <c r="D3" s="183"/>
      <c r="F3" s="184" t="s">
        <v>94</v>
      </c>
      <c r="G3" s="185"/>
    </row>
    <row r="4" spans="3:10" ht="15" thickBot="1">
      <c r="C4" s="182" t="s">
        <v>83</v>
      </c>
      <c r="D4" s="183"/>
      <c r="F4" s="186" t="s">
        <v>91</v>
      </c>
      <c r="G4" s="187"/>
      <c r="H4" s="181"/>
      <c r="I4" s="181"/>
      <c r="J4" s="181"/>
    </row>
    <row r="5" spans="2:10" ht="12.75">
      <c r="B5" s="188"/>
      <c r="C5" s="189" t="s">
        <v>95</v>
      </c>
      <c r="D5" s="189" t="s">
        <v>87</v>
      </c>
      <c r="E5" s="189" t="s">
        <v>96</v>
      </c>
      <c r="F5" s="190" t="s">
        <v>97</v>
      </c>
      <c r="G5" s="189" t="s">
        <v>98</v>
      </c>
      <c r="H5" s="189" t="s">
        <v>99</v>
      </c>
      <c r="I5" s="189" t="s">
        <v>84</v>
      </c>
      <c r="J5" s="191" t="s">
        <v>85</v>
      </c>
    </row>
    <row r="6" spans="2:10" ht="23.25" thickBot="1">
      <c r="B6" s="192"/>
      <c r="C6" s="193" t="s">
        <v>82</v>
      </c>
      <c r="D6" s="193" t="s">
        <v>100</v>
      </c>
      <c r="E6" s="193" t="s">
        <v>100</v>
      </c>
      <c r="F6" s="193" t="s">
        <v>100</v>
      </c>
      <c r="G6" s="193" t="s">
        <v>101</v>
      </c>
      <c r="H6" s="193" t="s">
        <v>101</v>
      </c>
      <c r="I6" s="193" t="s">
        <v>101</v>
      </c>
      <c r="J6" s="194" t="s">
        <v>86</v>
      </c>
    </row>
    <row r="7" spans="2:10" ht="15">
      <c r="B7" s="195" t="s">
        <v>89</v>
      </c>
      <c r="C7" s="196">
        <v>350</v>
      </c>
      <c r="D7" s="197">
        <v>28.72</v>
      </c>
      <c r="E7" s="198">
        <v>0</v>
      </c>
      <c r="F7" s="199">
        <v>0</v>
      </c>
      <c r="G7" s="200">
        <f>F7*0.55</f>
        <v>0</v>
      </c>
      <c r="H7" s="201">
        <f>E7*0.15</f>
        <v>0</v>
      </c>
      <c r="I7" s="202">
        <f>G7-H7</f>
        <v>0</v>
      </c>
      <c r="J7" s="203">
        <v>0</v>
      </c>
    </row>
    <row r="8" spans="2:10" ht="15">
      <c r="B8" s="204" t="s">
        <v>90</v>
      </c>
      <c r="C8" s="205">
        <v>400</v>
      </c>
      <c r="D8" s="206">
        <v>31.19</v>
      </c>
      <c r="E8" s="207">
        <v>6.3</v>
      </c>
      <c r="F8" s="208">
        <f>D8-$D$7</f>
        <v>2.4700000000000024</v>
      </c>
      <c r="G8" s="209">
        <f aca="true" t="shared" si="0" ref="G8:G20">F8*0.55</f>
        <v>1.3585000000000014</v>
      </c>
      <c r="H8" s="201">
        <f aca="true" t="shared" si="1" ref="H8:H20">E8*0.15</f>
        <v>0.945</v>
      </c>
      <c r="I8" s="210">
        <f aca="true" t="shared" si="2" ref="I8:I20">G8-H8</f>
        <v>0.4135000000000014</v>
      </c>
      <c r="J8" s="203">
        <f>1.9333*(10^-8)*(C8^3)-4.25*(10^-5)*(C8^2)+0.027743*C8-5.2491</f>
        <v>0.285412</v>
      </c>
    </row>
    <row r="9" spans="2:10" ht="15">
      <c r="B9" s="211"/>
      <c r="C9" s="205">
        <v>450</v>
      </c>
      <c r="D9" s="206">
        <v>32.76</v>
      </c>
      <c r="E9" s="207">
        <v>11.2</v>
      </c>
      <c r="F9" s="208">
        <f aca="true" t="shared" si="3" ref="F9:F20">D9-$D$7</f>
        <v>4.039999999999999</v>
      </c>
      <c r="G9" s="209">
        <f t="shared" si="0"/>
        <v>2.2219999999999995</v>
      </c>
      <c r="H9" s="201">
        <f t="shared" si="1"/>
        <v>1.68</v>
      </c>
      <c r="I9" s="210">
        <f t="shared" si="2"/>
        <v>0.5419999999999996</v>
      </c>
      <c r="J9" s="203">
        <f aca="true" t="shared" si="4" ref="J9:J20">1.9333*(10^-8)*(C9^3)-4.25*(10^-5)*(C9^2)+0.027743*C9-5.2491</f>
        <v>0.390719625</v>
      </c>
    </row>
    <row r="10" spans="2:10" ht="15">
      <c r="B10" s="211"/>
      <c r="C10" s="205">
        <v>500</v>
      </c>
      <c r="D10" s="206">
        <v>34.25</v>
      </c>
      <c r="E10" s="207">
        <v>16</v>
      </c>
      <c r="F10" s="208">
        <f t="shared" si="3"/>
        <v>5.530000000000001</v>
      </c>
      <c r="G10" s="209">
        <f t="shared" si="0"/>
        <v>3.041500000000001</v>
      </c>
      <c r="H10" s="201">
        <f t="shared" si="1"/>
        <v>2.4</v>
      </c>
      <c r="I10" s="210">
        <f t="shared" si="2"/>
        <v>0.6415000000000011</v>
      </c>
      <c r="J10" s="203">
        <f t="shared" si="4"/>
        <v>0.41402499999999876</v>
      </c>
    </row>
    <row r="11" spans="2:10" ht="15">
      <c r="B11" s="211"/>
      <c r="C11" s="205">
        <v>550</v>
      </c>
      <c r="D11" s="206">
        <v>35.15</v>
      </c>
      <c r="E11" s="207">
        <v>20.3</v>
      </c>
      <c r="F11" s="208">
        <f t="shared" si="3"/>
        <v>6.43</v>
      </c>
      <c r="G11" s="209">
        <f t="shared" si="0"/>
        <v>3.5365</v>
      </c>
      <c r="H11" s="201">
        <f t="shared" si="1"/>
        <v>3.045</v>
      </c>
      <c r="I11" s="210">
        <f t="shared" si="2"/>
        <v>0.49150000000000027</v>
      </c>
      <c r="J11" s="203">
        <f t="shared" si="4"/>
        <v>0.3698278749999986</v>
      </c>
    </row>
    <row r="12" spans="2:10" ht="15">
      <c r="B12" s="211"/>
      <c r="C12" s="205">
        <v>600</v>
      </c>
      <c r="D12" s="206">
        <v>36.23</v>
      </c>
      <c r="E12" s="207">
        <v>23.9</v>
      </c>
      <c r="F12" s="208">
        <f t="shared" si="3"/>
        <v>7.509999999999998</v>
      </c>
      <c r="G12" s="209">
        <f t="shared" si="0"/>
        <v>4.1305</v>
      </c>
      <c r="H12" s="201">
        <f t="shared" si="1"/>
        <v>3.5849999999999995</v>
      </c>
      <c r="I12" s="210">
        <f t="shared" si="2"/>
        <v>0.5455000000000001</v>
      </c>
      <c r="J12" s="203">
        <f t="shared" si="4"/>
        <v>0.272628000000001</v>
      </c>
    </row>
    <row r="13" spans="2:10" ht="15">
      <c r="B13" s="211"/>
      <c r="C13" s="205">
        <v>650</v>
      </c>
      <c r="D13" s="206">
        <v>36.75</v>
      </c>
      <c r="E13" s="207">
        <v>27.4</v>
      </c>
      <c r="F13" s="208">
        <f t="shared" si="3"/>
        <v>8.030000000000001</v>
      </c>
      <c r="G13" s="209">
        <f t="shared" si="0"/>
        <v>4.416500000000001</v>
      </c>
      <c r="H13" s="201">
        <f t="shared" si="1"/>
        <v>4.109999999999999</v>
      </c>
      <c r="I13" s="210">
        <f t="shared" si="2"/>
        <v>0.30650000000000155</v>
      </c>
      <c r="J13" s="203">
        <f t="shared" si="4"/>
        <v>0.13692512499999943</v>
      </c>
    </row>
    <row r="14" spans="2:10" ht="15">
      <c r="B14" s="211"/>
      <c r="C14" s="205">
        <v>700</v>
      </c>
      <c r="D14" s="206">
        <v>37.43</v>
      </c>
      <c r="E14" s="207">
        <v>30.4</v>
      </c>
      <c r="F14" s="208">
        <f t="shared" si="3"/>
        <v>8.71</v>
      </c>
      <c r="G14" s="209">
        <f t="shared" si="0"/>
        <v>4.790500000000001</v>
      </c>
      <c r="H14" s="201">
        <f t="shared" si="1"/>
        <v>4.56</v>
      </c>
      <c r="I14" s="210">
        <f t="shared" si="2"/>
        <v>0.23050000000000104</v>
      </c>
      <c r="J14" s="203">
        <f t="shared" si="4"/>
        <v>-0.022781000000000162</v>
      </c>
    </row>
    <row r="15" spans="2:10" ht="15">
      <c r="B15" s="211"/>
      <c r="C15" s="205">
        <v>750</v>
      </c>
      <c r="D15" s="206">
        <v>37.83</v>
      </c>
      <c r="E15" s="207">
        <v>32.8</v>
      </c>
      <c r="F15" s="208">
        <f t="shared" si="3"/>
        <v>9.11</v>
      </c>
      <c r="G15" s="209">
        <f t="shared" si="0"/>
        <v>5.0105</v>
      </c>
      <c r="H15" s="201">
        <f t="shared" si="1"/>
        <v>4.919999999999999</v>
      </c>
      <c r="I15" s="210">
        <f t="shared" si="2"/>
        <v>0.09050000000000136</v>
      </c>
      <c r="J15" s="203">
        <f t="shared" si="4"/>
        <v>-0.19199062499999897</v>
      </c>
    </row>
    <row r="16" spans="2:10" ht="15">
      <c r="B16" s="211"/>
      <c r="C16" s="205">
        <v>800</v>
      </c>
      <c r="D16" s="206">
        <v>38.32</v>
      </c>
      <c r="E16" s="207">
        <v>34.9</v>
      </c>
      <c r="F16" s="208">
        <f t="shared" si="3"/>
        <v>9.600000000000001</v>
      </c>
      <c r="G16" s="209">
        <f t="shared" si="0"/>
        <v>5.280000000000001</v>
      </c>
      <c r="H16" s="201">
        <f t="shared" si="1"/>
        <v>5.234999999999999</v>
      </c>
      <c r="I16" s="210">
        <f t="shared" si="2"/>
        <v>0.045000000000001705</v>
      </c>
      <c r="J16" s="203">
        <f t="shared" si="4"/>
        <v>-0.35620399999999997</v>
      </c>
    </row>
    <row r="17" spans="2:10" ht="15">
      <c r="B17" s="211"/>
      <c r="C17" s="205">
        <v>850</v>
      </c>
      <c r="D17" s="206">
        <v>38.57</v>
      </c>
      <c r="E17" s="207">
        <v>37</v>
      </c>
      <c r="F17" s="208">
        <f t="shared" si="3"/>
        <v>9.850000000000001</v>
      </c>
      <c r="G17" s="209">
        <f t="shared" si="0"/>
        <v>5.417500000000001</v>
      </c>
      <c r="H17" s="201">
        <f t="shared" si="1"/>
        <v>5.55</v>
      </c>
      <c r="I17" s="210">
        <f t="shared" si="2"/>
        <v>-0.1324999999999985</v>
      </c>
      <c r="J17" s="203">
        <f t="shared" si="4"/>
        <v>-0.500921374999999</v>
      </c>
    </row>
    <row r="18" spans="2:10" ht="15">
      <c r="B18" s="211"/>
      <c r="C18" s="205">
        <v>900</v>
      </c>
      <c r="D18" s="206">
        <v>38.95</v>
      </c>
      <c r="E18" s="207">
        <v>38.9</v>
      </c>
      <c r="F18" s="208">
        <f t="shared" si="3"/>
        <v>10.230000000000004</v>
      </c>
      <c r="G18" s="209">
        <f t="shared" si="0"/>
        <v>5.626500000000003</v>
      </c>
      <c r="H18" s="201">
        <f t="shared" si="1"/>
        <v>5.835</v>
      </c>
      <c r="I18" s="210">
        <f t="shared" si="2"/>
        <v>-0.20849999999999724</v>
      </c>
      <c r="J18" s="203">
        <f t="shared" si="4"/>
        <v>-0.611642999999999</v>
      </c>
    </row>
    <row r="19" spans="2:10" ht="15">
      <c r="B19" s="211"/>
      <c r="C19" s="205">
        <v>950</v>
      </c>
      <c r="D19" s="206">
        <v>39.31</v>
      </c>
      <c r="E19" s="207">
        <v>40.5</v>
      </c>
      <c r="F19" s="208">
        <f t="shared" si="3"/>
        <v>10.590000000000003</v>
      </c>
      <c r="G19" s="209">
        <f t="shared" si="0"/>
        <v>5.824500000000002</v>
      </c>
      <c r="H19" s="201">
        <f t="shared" si="1"/>
        <v>6.075</v>
      </c>
      <c r="I19" s="210">
        <f t="shared" si="2"/>
        <v>-0.25049999999999795</v>
      </c>
      <c r="J19" s="203">
        <f t="shared" si="4"/>
        <v>-0.6738691250000013</v>
      </c>
    </row>
    <row r="20" spans="2:10" ht="15.75" thickBot="1">
      <c r="B20" s="212"/>
      <c r="C20" s="213">
        <v>1000</v>
      </c>
      <c r="D20" s="214">
        <v>39.63</v>
      </c>
      <c r="E20" s="215">
        <v>42.2</v>
      </c>
      <c r="F20" s="216">
        <f t="shared" si="3"/>
        <v>10.910000000000004</v>
      </c>
      <c r="G20" s="217">
        <f t="shared" si="0"/>
        <v>6.000500000000002</v>
      </c>
      <c r="H20" s="201">
        <f t="shared" si="1"/>
        <v>6.33</v>
      </c>
      <c r="I20" s="218">
        <f t="shared" si="2"/>
        <v>-0.3294999999999977</v>
      </c>
      <c r="J20" s="219">
        <f t="shared" si="4"/>
        <v>-0.6730999999999998</v>
      </c>
    </row>
    <row r="21" ht="12.75">
      <c r="G21" s="220"/>
    </row>
    <row r="37" spans="6:9" ht="17.25">
      <c r="F37" s="221" t="s">
        <v>102</v>
      </c>
      <c r="G37" s="222"/>
      <c r="H37" s="222"/>
      <c r="I37" s="222"/>
    </row>
    <row r="39" spans="3:5" ht="12.75">
      <c r="C39" s="181" t="s">
        <v>88</v>
      </c>
      <c r="D39" s="181"/>
      <c r="E39" s="181"/>
    </row>
  </sheetData>
  <printOptions/>
  <pageMargins left="0.75" right="0.75" top="1" bottom="1" header="0" footer="0"/>
  <pageSetup orientation="portrait" paperSize="9"/>
  <drawing r:id="rId3"/>
  <legacyDrawing r:id="rId2"/>
  <oleObjects>
    <oleObject progId="Equation.3" shapeId="873816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Q19"/>
  <sheetViews>
    <sheetView workbookViewId="0" topLeftCell="A1">
      <selection activeCell="A13" sqref="A13"/>
    </sheetView>
  </sheetViews>
  <sheetFormatPr defaultColWidth="11.421875" defaultRowHeight="12.75"/>
  <cols>
    <col min="1" max="1" width="14.421875" style="0" customWidth="1"/>
    <col min="2" max="2" width="12.421875" style="0" customWidth="1"/>
    <col min="3" max="3" width="14.00390625" style="0" customWidth="1"/>
    <col min="5" max="5" width="7.57421875" style="0" customWidth="1"/>
    <col min="6" max="6" width="7.00390625" style="0" customWidth="1"/>
    <col min="7" max="7" width="20.00390625" style="0" customWidth="1"/>
    <col min="8" max="8" width="9.57421875" style="0" customWidth="1"/>
    <col min="9" max="9" width="11.57421875" style="0" bestFit="1" customWidth="1"/>
    <col min="10" max="10" width="13.28125" style="0" customWidth="1"/>
    <col min="11" max="12" width="8.28125" style="0" customWidth="1"/>
    <col min="13" max="13" width="8.57421875" style="0" customWidth="1"/>
    <col min="14" max="14" width="13.421875" style="0" customWidth="1"/>
    <col min="15" max="15" width="14.00390625" style="0" customWidth="1"/>
    <col min="16" max="16" width="13.8515625" style="0" customWidth="1"/>
    <col min="17" max="17" width="14.57421875" style="0" customWidth="1"/>
  </cols>
  <sheetData>
    <row r="1" spans="1:17" ht="35.25" customHeight="1" thickBot="1">
      <c r="A1" s="139"/>
      <c r="B1" s="139"/>
      <c r="C1" s="139"/>
      <c r="D1" s="139"/>
      <c r="E1" s="139"/>
      <c r="F1" s="139"/>
      <c r="G1" s="140" t="s">
        <v>48</v>
      </c>
      <c r="H1" s="139"/>
      <c r="I1" s="139"/>
      <c r="J1" s="139"/>
      <c r="K1" s="139"/>
      <c r="L1" s="139"/>
      <c r="M1" s="139"/>
      <c r="N1" s="141"/>
      <c r="O1" s="139"/>
      <c r="P1" s="139"/>
      <c r="Q1" s="142"/>
    </row>
    <row r="2" spans="1:17" ht="45.75" customHeight="1" thickBot="1" thickTop="1">
      <c r="A2" s="143" t="s">
        <v>49</v>
      </c>
      <c r="B2" s="144" t="s">
        <v>50</v>
      </c>
      <c r="C2" s="144" t="s">
        <v>51</v>
      </c>
      <c r="D2" s="144" t="s">
        <v>52</v>
      </c>
      <c r="E2" s="145"/>
      <c r="F2" s="145"/>
      <c r="G2" s="144" t="s">
        <v>53</v>
      </c>
      <c r="H2" s="144" t="s">
        <v>54</v>
      </c>
      <c r="I2" s="144" t="s">
        <v>55</v>
      </c>
      <c r="J2" s="144" t="s">
        <v>56</v>
      </c>
      <c r="K2" s="144" t="s">
        <v>57</v>
      </c>
      <c r="L2" s="144" t="s">
        <v>57</v>
      </c>
      <c r="M2" s="146" t="s">
        <v>58</v>
      </c>
      <c r="N2" s="144" t="s">
        <v>59</v>
      </c>
      <c r="O2" s="147" t="s">
        <v>60</v>
      </c>
      <c r="P2" s="144" t="s">
        <v>59</v>
      </c>
      <c r="Q2" s="148" t="s">
        <v>61</v>
      </c>
    </row>
    <row r="3" spans="1:17" ht="22.5" thickTop="1">
      <c r="A3" s="149" t="s">
        <v>62</v>
      </c>
      <c r="B3" s="150" t="s">
        <v>63</v>
      </c>
      <c r="C3" s="150" t="s">
        <v>64</v>
      </c>
      <c r="D3" s="150" t="s">
        <v>65</v>
      </c>
      <c r="E3" s="150" t="s">
        <v>66</v>
      </c>
      <c r="F3" s="150" t="s">
        <v>67</v>
      </c>
      <c r="G3" s="151" t="s">
        <v>68</v>
      </c>
      <c r="H3" s="152" t="s">
        <v>69</v>
      </c>
      <c r="I3" s="153" t="s">
        <v>70</v>
      </c>
      <c r="J3" s="154" t="s">
        <v>71</v>
      </c>
      <c r="K3" s="155" t="s">
        <v>72</v>
      </c>
      <c r="L3" s="155" t="s">
        <v>73</v>
      </c>
      <c r="M3" s="155" t="s">
        <v>74</v>
      </c>
      <c r="N3" s="150" t="s">
        <v>75</v>
      </c>
      <c r="O3" s="154" t="s">
        <v>76</v>
      </c>
      <c r="P3" s="150" t="s">
        <v>77</v>
      </c>
      <c r="Q3" s="156" t="s">
        <v>76</v>
      </c>
    </row>
    <row r="4" spans="1:17" ht="12.75">
      <c r="A4" s="157">
        <v>1280</v>
      </c>
      <c r="B4" s="158">
        <f>3*A4</f>
        <v>3840</v>
      </c>
      <c r="C4" s="159">
        <f>0.2*A4</f>
        <v>256</v>
      </c>
      <c r="D4" s="158">
        <f>1.1*A4</f>
        <v>1408</v>
      </c>
      <c r="E4" s="160">
        <f>0.22^2</f>
        <v>0.0484</v>
      </c>
      <c r="F4" s="160">
        <f>0.16^2</f>
        <v>0.0256</v>
      </c>
      <c r="G4" s="161">
        <f>10*(10^-4)</f>
        <v>0.001</v>
      </c>
      <c r="H4" s="161">
        <v>10</v>
      </c>
      <c r="I4" s="162">
        <f>D4*G4+0.005884*C4*H4*EXP(-H4/60)</f>
        <v>14.158588081296317</v>
      </c>
      <c r="J4" s="161">
        <v>2.5</v>
      </c>
      <c r="K4" s="161">
        <v>35</v>
      </c>
      <c r="L4" s="161">
        <v>37</v>
      </c>
      <c r="M4" s="161">
        <f>K4-L4</f>
        <v>-2</v>
      </c>
      <c r="N4" s="163">
        <f>(I4*(((E4*(J4^2)+F4*M4))^0.5))/B4</f>
        <v>0.0018483532133206674</v>
      </c>
      <c r="O4" s="164">
        <f>(B4/A4)*1.157*N4</f>
        <v>0.006415634003436037</v>
      </c>
      <c r="P4" s="162">
        <f>N4*3600</f>
        <v>6.654071567954403</v>
      </c>
      <c r="Q4" s="165">
        <f>(B4/A4)*1.157*P4</f>
        <v>23.09628241236973</v>
      </c>
    </row>
    <row r="5" spans="1:17" ht="12.75">
      <c r="A5" s="157">
        <v>1280</v>
      </c>
      <c r="B5" s="158">
        <f>3*A5</f>
        <v>3840</v>
      </c>
      <c r="C5" s="159">
        <f>0.2*A5</f>
        <v>256</v>
      </c>
      <c r="D5" s="158">
        <f>1.1*A5</f>
        <v>1408</v>
      </c>
      <c r="E5" s="160">
        <f>0.22^2</f>
        <v>0.0484</v>
      </c>
      <c r="F5" s="160">
        <f>0.16^2</f>
        <v>0.0256</v>
      </c>
      <c r="G5" s="161">
        <f>10*(10^-4)</f>
        <v>0.001</v>
      </c>
      <c r="H5" s="161">
        <v>15</v>
      </c>
      <c r="I5" s="162">
        <f>D5*G5+0.005884*C5*H5*EXP(-H5/60)</f>
        <v>19.004661021153844</v>
      </c>
      <c r="J5" s="161">
        <v>2.5</v>
      </c>
      <c r="K5" s="161">
        <v>37</v>
      </c>
      <c r="L5" s="161">
        <v>35</v>
      </c>
      <c r="M5" s="161">
        <f>K5-L5</f>
        <v>2</v>
      </c>
      <c r="N5" s="163">
        <f>(I5*(((E5*(J5^2)+F5*M5))^0.5))/B5</f>
        <v>0.0029433806685514913</v>
      </c>
      <c r="O5" s="164">
        <f>(B5/A5)*1.157*N5</f>
        <v>0.010216474300542226</v>
      </c>
      <c r="P5" s="162">
        <f>N5*3600</f>
        <v>10.596170406785369</v>
      </c>
      <c r="Q5" s="165">
        <f>(B5/A5)*1.157*P5</f>
        <v>36.77930748195202</v>
      </c>
    </row>
    <row r="6" spans="1:17" ht="13.5" thickBot="1">
      <c r="A6" s="82">
        <v>1280</v>
      </c>
      <c r="B6" s="166">
        <f>3*A6</f>
        <v>3840</v>
      </c>
      <c r="C6" s="83">
        <f>0.2*A6</f>
        <v>256</v>
      </c>
      <c r="D6" s="166">
        <f>1.1*A6</f>
        <v>1408</v>
      </c>
      <c r="E6" s="167">
        <f>0.22^2</f>
        <v>0.0484</v>
      </c>
      <c r="F6" s="167">
        <f>0.16^2</f>
        <v>0.0256</v>
      </c>
      <c r="G6" s="168">
        <f>10*(10^-4)</f>
        <v>0.001</v>
      </c>
      <c r="H6" s="168">
        <v>30</v>
      </c>
      <c r="I6" s="169">
        <f>D6*G6+0.005884*C6*H6*EXP(-H6/60)</f>
        <v>28.81658676543336</v>
      </c>
      <c r="J6" s="161">
        <v>2.5</v>
      </c>
      <c r="K6" s="168">
        <v>37</v>
      </c>
      <c r="L6" s="168">
        <v>35</v>
      </c>
      <c r="M6" s="168">
        <f>K6-L6</f>
        <v>2</v>
      </c>
      <c r="N6" s="170">
        <f>(I6*(((E6*(J6^2)+F6*M6))^0.5))/B6</f>
        <v>0.004463020115149818</v>
      </c>
      <c r="O6" s="171">
        <f>(B6/A6)*1.157*N6</f>
        <v>0.01549114281968502</v>
      </c>
      <c r="P6" s="169">
        <f>N6*3600</f>
        <v>16.066872414539347</v>
      </c>
      <c r="Q6" s="172">
        <f>(B6/A6)*1.157*P6</f>
        <v>55.768114150866076</v>
      </c>
    </row>
    <row r="7" ht="13.5" thickTop="1"/>
    <row r="8" spans="2:8" ht="15.75">
      <c r="B8" s="173"/>
      <c r="C8" s="173"/>
      <c r="D8" s="174" t="s">
        <v>78</v>
      </c>
      <c r="E8" s="174"/>
      <c r="F8" s="174"/>
      <c r="G8" s="174"/>
      <c r="H8" s="173"/>
    </row>
    <row r="9" spans="2:12" ht="12.75">
      <c r="B9" s="173"/>
      <c r="C9" s="173"/>
      <c r="D9" s="173"/>
      <c r="E9" s="173"/>
      <c r="F9" s="173"/>
      <c r="G9" s="173"/>
      <c r="H9" s="173"/>
      <c r="I9" s="173"/>
      <c r="J9" s="175" t="s">
        <v>79</v>
      </c>
      <c r="K9" s="175"/>
      <c r="L9" s="176"/>
    </row>
    <row r="10" spans="2:12" ht="12.75">
      <c r="B10" s="173"/>
      <c r="C10" s="173"/>
      <c r="D10" s="173"/>
      <c r="E10" s="173"/>
      <c r="F10" s="173"/>
      <c r="G10" s="173"/>
      <c r="H10" s="173"/>
      <c r="I10" s="173"/>
      <c r="J10" s="177" t="s">
        <v>80</v>
      </c>
      <c r="K10" s="175"/>
      <c r="L10" s="176"/>
    </row>
    <row r="11" spans="2:8" ht="12.75">
      <c r="B11" s="173"/>
      <c r="C11" s="173"/>
      <c r="D11" s="173"/>
      <c r="E11" s="173"/>
      <c r="F11" s="173"/>
      <c r="G11" s="173"/>
      <c r="H11" s="173"/>
    </row>
    <row r="12" spans="2:8" ht="12.75">
      <c r="B12" s="173"/>
      <c r="C12" s="173"/>
      <c r="D12" s="173"/>
      <c r="E12" s="173"/>
      <c r="F12" s="173"/>
      <c r="G12" s="173"/>
      <c r="H12" s="173"/>
    </row>
    <row r="13" spans="2:8" ht="15.75">
      <c r="B13" s="173"/>
      <c r="C13" s="173"/>
      <c r="D13" s="174" t="s">
        <v>81</v>
      </c>
      <c r="E13" s="174"/>
      <c r="F13" s="173"/>
      <c r="G13" s="173"/>
      <c r="H13" s="173"/>
    </row>
    <row r="14" spans="2:8" ht="12.75">
      <c r="B14" s="173"/>
      <c r="C14" s="173"/>
      <c r="D14" s="173"/>
      <c r="E14" s="173"/>
      <c r="F14" s="173"/>
      <c r="G14" s="173"/>
      <c r="H14" s="173"/>
    </row>
    <row r="15" spans="2:8" ht="12.75">
      <c r="B15" s="173"/>
      <c r="C15" s="173"/>
      <c r="D15" s="173"/>
      <c r="E15" s="173"/>
      <c r="F15" s="173"/>
      <c r="G15" s="173"/>
      <c r="H15" s="173"/>
    </row>
    <row r="16" spans="2:8" ht="12.75">
      <c r="B16" s="173"/>
      <c r="C16" s="173"/>
      <c r="D16" s="173"/>
      <c r="E16" s="173"/>
      <c r="F16" s="173"/>
      <c r="G16" s="173"/>
      <c r="H16" s="173"/>
    </row>
    <row r="17" spans="2:8" ht="12.75">
      <c r="B17" s="173"/>
      <c r="C17" s="173"/>
      <c r="D17" s="173"/>
      <c r="E17" s="173"/>
      <c r="F17" s="173"/>
      <c r="G17" s="173"/>
      <c r="H17" s="173"/>
    </row>
    <row r="18" spans="2:8" ht="12.75">
      <c r="B18" s="173"/>
      <c r="C18" s="173"/>
      <c r="D18" s="173"/>
      <c r="E18" s="173"/>
      <c r="F18" s="173"/>
      <c r="G18" s="173"/>
      <c r="H18" s="173"/>
    </row>
    <row r="19" spans="2:8" ht="12.75">
      <c r="B19" s="173"/>
      <c r="C19" s="173"/>
      <c r="D19" s="173"/>
      <c r="E19" s="173"/>
      <c r="F19" s="173"/>
      <c r="G19" s="173"/>
      <c r="H19" s="173"/>
    </row>
  </sheetData>
  <printOptions/>
  <pageMargins left="0.75" right="0.75" top="1" bottom="1" header="0" footer="0"/>
  <pageSetup orientation="portrait" paperSize="9"/>
  <drawing r:id="rId4"/>
  <legacyDrawing r:id="rId3"/>
  <oleObjects>
    <oleObject progId="Equation.3" shapeId="871385" r:id="rId1"/>
    <oleObject progId="Equation.3" shapeId="871386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González Real MM y Baille A</dc:creator>
  <cp:keywords/>
  <dc:description/>
  <cp:lastModifiedBy>alain</cp:lastModifiedBy>
  <cp:lastPrinted>2004-01-13T18:03:04Z</cp:lastPrinted>
  <dcterms:created xsi:type="dcterms:W3CDTF">2001-02-17T16:00:18Z</dcterms:created>
  <dcterms:modified xsi:type="dcterms:W3CDTF">2006-04-07T15:07:58Z</dcterms:modified>
  <cp:category/>
  <cp:version/>
  <cp:contentType/>
  <cp:contentStatus/>
</cp:coreProperties>
</file>